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Összesített" sheetId="1" r:id="rId1"/>
    <sheet name="I. bizottság" sheetId="2" r:id="rId2"/>
    <sheet name="II. bizottság" sheetId="3" r:id="rId3"/>
    <sheet name="III. bizottság" sheetId="4" r:id="rId4"/>
    <sheet name="Kategóriák_össz" sheetId="5" r:id="rId5"/>
  </sheets>
  <definedNames>
    <definedName name="_xlnm._FilterDatabase" localSheetId="0" hidden="1">Összesített!$A$1:$H$134</definedName>
  </definedNames>
  <calcPr calcId="152511"/>
</workbook>
</file>

<file path=xl/calcChain.xml><?xml version="1.0" encoding="utf-8"?>
<calcChain xmlns="http://schemas.openxmlformats.org/spreadsheetml/2006/main">
  <c r="C4" i="5" l="1"/>
  <c r="B3" i="5"/>
  <c r="G50" i="3" l="1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3" i="1"/>
  <c r="G12" i="1"/>
  <c r="G14" i="1"/>
  <c r="G19" i="1"/>
  <c r="G18" i="1"/>
  <c r="G24" i="1"/>
  <c r="G27" i="1"/>
  <c r="G31" i="1"/>
  <c r="G43" i="1"/>
  <c r="G42" i="1"/>
  <c r="G49" i="1"/>
  <c r="G48" i="1"/>
  <c r="G53" i="1"/>
  <c r="G52" i="1"/>
  <c r="G61" i="1"/>
  <c r="G64" i="1"/>
  <c r="G63" i="1"/>
  <c r="G75" i="1"/>
  <c r="G74" i="1"/>
  <c r="G76" i="1"/>
  <c r="G80" i="1"/>
  <c r="G82" i="1"/>
  <c r="G86" i="1"/>
  <c r="G85" i="1"/>
  <c r="G89" i="1"/>
  <c r="G93" i="1"/>
  <c r="G98" i="1"/>
  <c r="G97" i="1"/>
  <c r="G100" i="1"/>
  <c r="G103" i="1"/>
  <c r="G108" i="1"/>
  <c r="G107" i="1"/>
  <c r="G110" i="1"/>
  <c r="G109" i="1"/>
  <c r="G113" i="1"/>
  <c r="G112" i="1"/>
  <c r="G116" i="1"/>
  <c r="G115" i="1"/>
  <c r="G120" i="1"/>
  <c r="G122" i="1"/>
  <c r="G123" i="1"/>
  <c r="G124" i="1"/>
  <c r="G131" i="1"/>
  <c r="G7" i="1"/>
  <c r="G9" i="1"/>
  <c r="G15" i="1"/>
  <c r="G17" i="1"/>
  <c r="G33" i="1"/>
  <c r="G32" i="1"/>
  <c r="G37" i="1"/>
  <c r="G36" i="1"/>
  <c r="G35" i="1"/>
  <c r="G40" i="1"/>
  <c r="G41" i="1"/>
  <c r="G51" i="1"/>
  <c r="G50" i="1"/>
  <c r="G54" i="1"/>
  <c r="G60" i="1"/>
  <c r="G59" i="1"/>
  <c r="G58" i="1"/>
  <c r="G65" i="1"/>
  <c r="G68" i="1"/>
  <c r="G67" i="1"/>
  <c r="G66" i="1"/>
  <c r="G70" i="1"/>
  <c r="G71" i="1"/>
  <c r="G73" i="1"/>
  <c r="G72" i="1"/>
  <c r="G77" i="1"/>
  <c r="G78" i="1"/>
  <c r="G79" i="1"/>
  <c r="G88" i="1"/>
  <c r="G87" i="1"/>
  <c r="G94" i="1"/>
  <c r="G96" i="1"/>
  <c r="G99" i="1"/>
  <c r="G105" i="1"/>
  <c r="G111" i="1"/>
  <c r="G114" i="1"/>
  <c r="G118" i="1"/>
  <c r="G121" i="1"/>
  <c r="G125" i="1"/>
  <c r="G126" i="1"/>
  <c r="G127" i="1"/>
  <c r="G128" i="1"/>
  <c r="G129" i="1"/>
  <c r="G130" i="1"/>
  <c r="G132" i="1"/>
  <c r="G133" i="1"/>
  <c r="G134" i="1"/>
  <c r="G2" i="1"/>
  <c r="G4" i="1"/>
  <c r="G5" i="1"/>
  <c r="G6" i="1"/>
  <c r="G8" i="1"/>
  <c r="G10" i="1"/>
  <c r="G11" i="1"/>
  <c r="G13" i="1"/>
  <c r="G16" i="1"/>
  <c r="G20" i="1"/>
  <c r="G21" i="1"/>
  <c r="G23" i="1"/>
  <c r="G22" i="1"/>
  <c r="G25" i="1"/>
  <c r="G26" i="1"/>
  <c r="G28" i="1"/>
  <c r="G30" i="1"/>
  <c r="G29" i="1"/>
  <c r="G34" i="1"/>
  <c r="G38" i="1"/>
  <c r="G39" i="1"/>
  <c r="G45" i="1"/>
  <c r="G44" i="1"/>
  <c r="G47" i="1"/>
  <c r="G46" i="1"/>
  <c r="G56" i="1"/>
  <c r="G55" i="1"/>
  <c r="G57" i="1"/>
  <c r="G62" i="1"/>
  <c r="G69" i="1"/>
  <c r="G81" i="1"/>
  <c r="G84" i="1"/>
  <c r="G83" i="1"/>
  <c r="G92" i="1"/>
  <c r="G91" i="1"/>
  <c r="G90" i="1"/>
  <c r="G95" i="1"/>
  <c r="G102" i="1"/>
  <c r="G101" i="1"/>
  <c r="G104" i="1"/>
  <c r="G106" i="1"/>
  <c r="G117" i="1"/>
  <c r="G119" i="1"/>
</calcChain>
</file>

<file path=xl/sharedStrings.xml><?xml version="1.0" encoding="utf-8"?>
<sst xmlns="http://schemas.openxmlformats.org/spreadsheetml/2006/main" count="1354" uniqueCount="230">
  <si>
    <t>Ssz.</t>
  </si>
  <si>
    <t>Kategória</t>
  </si>
  <si>
    <t>Fajta</t>
  </si>
  <si>
    <t>Név</t>
  </si>
  <si>
    <t>Évjárat</t>
  </si>
  <si>
    <t>Termelő</t>
  </si>
  <si>
    <t>Pontszám</t>
  </si>
  <si>
    <t>Minősítés</t>
  </si>
  <si>
    <t>száraz fehér</t>
  </si>
  <si>
    <t>Olasz rizling</t>
  </si>
  <si>
    <t>Kőröshegyi Olaszrizling</t>
  </si>
  <si>
    <t>Gutman</t>
  </si>
  <si>
    <t>bronz</t>
  </si>
  <si>
    <t>Szürkebarát</t>
  </si>
  <si>
    <t>Pinot gris</t>
  </si>
  <si>
    <t>Bussay Kft.</t>
  </si>
  <si>
    <t>"Széltoló" Olaszrizling</t>
  </si>
  <si>
    <t>Tölgyesi Pince</t>
  </si>
  <si>
    <t>Badacsonyi Olasz rizling Bács-hegy</t>
  </si>
  <si>
    <t>Borbély Családi Pincészet</t>
  </si>
  <si>
    <t>Varga Zsolt Csopak</t>
  </si>
  <si>
    <t>Badacsonyi Olasz rizling karós</t>
  </si>
  <si>
    <t>Szürkebarát 2015</t>
  </si>
  <si>
    <t>Mándli Tibor</t>
  </si>
  <si>
    <t xml:space="preserve">Olasz rizling </t>
  </si>
  <si>
    <t>Aranymetszés Badacsonyi Olasz rizling száraz bor</t>
  </si>
  <si>
    <t>Varga Pincészet Kft.</t>
  </si>
  <si>
    <t>Badacsonyi Olasz rizling</t>
  </si>
  <si>
    <t>Első Magyar Borház-Szeremley Birtok Kft.</t>
  </si>
  <si>
    <t>száraz gyöngyöző rosé</t>
  </si>
  <si>
    <t>Balatoni Rozé Bubis</t>
  </si>
  <si>
    <t>Balatonfüred-Csopaki Olaszrizling</t>
  </si>
  <si>
    <t>Dul Gyula</t>
  </si>
  <si>
    <t>Köveskáli Olaszrizling</t>
  </si>
  <si>
    <t>Györffy Szabolcs Köveskál</t>
  </si>
  <si>
    <t>Rajnai rizling</t>
  </si>
  <si>
    <r>
      <t xml:space="preserve">Rizling </t>
    </r>
    <r>
      <rPr>
        <vertAlign val="superscript"/>
        <sz val="11"/>
        <color theme="1"/>
        <rFont val="Century"/>
        <family val="1"/>
        <charset val="238"/>
      </rPr>
      <t>2</t>
    </r>
  </si>
  <si>
    <t>Laposa Birtok Kft.</t>
  </si>
  <si>
    <t>ezüst</t>
  </si>
  <si>
    <t>Balatoni Szürkebarát</t>
  </si>
  <si>
    <t>Badacsonyi Szürkebarát</t>
  </si>
  <si>
    <t>Ottonel muskotály</t>
  </si>
  <si>
    <t>Gyöngyöző muskotály</t>
  </si>
  <si>
    <t>Kálmán Pince Pécsely</t>
  </si>
  <si>
    <t>édes fehér pezsgő</t>
  </si>
  <si>
    <t>BB Spumante</t>
  </si>
  <si>
    <t>BB</t>
  </si>
  <si>
    <t>gyöngyöző fehér</t>
  </si>
  <si>
    <t>Balatonboglári Illatos fehér gyöngyözőbor</t>
  </si>
  <si>
    <t>Nagy-Somlói Olaszrizling</t>
  </si>
  <si>
    <t>Tóth és fiai Családi Pince Kft.</t>
  </si>
  <si>
    <t xml:space="preserve">BalatonBor Olaszrizling </t>
  </si>
  <si>
    <t>Buzás</t>
  </si>
  <si>
    <t>Kékfrankos</t>
  </si>
  <si>
    <t>Gyöngyöző rozé</t>
  </si>
  <si>
    <t>Légli Gesztenyés Rajnai riezling</t>
  </si>
  <si>
    <t>Légli Szőlőbirtok</t>
  </si>
  <si>
    <t>Olaszrizling</t>
  </si>
  <si>
    <t>Kristinus Borbirtok</t>
  </si>
  <si>
    <t>félszáraz fehér</t>
  </si>
  <si>
    <t>Olasz rizling, Cserszegi fűszeres, Szürkebarát</t>
  </si>
  <si>
    <t>Balaton-felvidéki Papp-Ámor cuvée</t>
  </si>
  <si>
    <t>Papp-Bor Bt.</t>
  </si>
  <si>
    <t>Tere-fere</t>
  </si>
  <si>
    <t>Podmaniczky Pince</t>
  </si>
  <si>
    <t>Rádpuszta Olaszrizling</t>
  </si>
  <si>
    <t>Rád-Vin Kft.</t>
  </si>
  <si>
    <t>Balaton Bor</t>
  </si>
  <si>
    <t>gyöngyöző száraz rosé</t>
  </si>
  <si>
    <t>Syrah</t>
  </si>
  <si>
    <t>Cezar Pearl</t>
  </si>
  <si>
    <t>Cezar Winery Kft.</t>
  </si>
  <si>
    <t>Veszprémi Pince</t>
  </si>
  <si>
    <t>arany</t>
  </si>
  <si>
    <t>Légli Riesling</t>
  </si>
  <si>
    <t>Üstökös</t>
  </si>
  <si>
    <t>Kányaváry Borbirtok Kft</t>
  </si>
  <si>
    <t>gyöngyöző száraz fehér</t>
  </si>
  <si>
    <t>Chardonnay, Sauvignon blanc, Irsai Olivér</t>
  </si>
  <si>
    <t>gyöngyöző rosé</t>
  </si>
  <si>
    <t>Balatonboglári Rozé gyöngyözőbor</t>
  </si>
  <si>
    <t>Aranymetszés Olasz rizling</t>
  </si>
  <si>
    <t>Szemenszedett Badacsonyi Olasz rizling</t>
  </si>
  <si>
    <t>Bajnóczy Pince Kisapáti</t>
  </si>
  <si>
    <t>Bujdosó Matacs</t>
  </si>
  <si>
    <t>Bujdosó Szőőbirtok</t>
  </si>
  <si>
    <t xml:space="preserve">Sauvignon, Irsai Olivér, Muscat lunel </t>
  </si>
  <si>
    <t>Bujdosó Zöld</t>
  </si>
  <si>
    <t>Cabernet sauvignon</t>
  </si>
  <si>
    <t>Frizzante</t>
  </si>
  <si>
    <t>Hujber Pince Kft.</t>
  </si>
  <si>
    <t xml:space="preserve">Szürkebarát </t>
  </si>
  <si>
    <t>nagy arany</t>
  </si>
  <si>
    <t>Rózsakő</t>
  </si>
  <si>
    <t>Badacsonyi Rózsakő késői szüret</t>
  </si>
  <si>
    <t>NAIK SZBKI Badacsony</t>
  </si>
  <si>
    <t>oklevél</t>
  </si>
  <si>
    <t>Cserszegi fűszeres</t>
  </si>
  <si>
    <t>Buzássy Pincészet</t>
  </si>
  <si>
    <t>Juhfark</t>
  </si>
  <si>
    <t>Nagy-Somlói Juhfark késői szüretelésű</t>
  </si>
  <si>
    <t>Pápa Lajos Nemesgulács</t>
  </si>
  <si>
    <t>Balatonboglári muskotály</t>
  </si>
  <si>
    <t>Chardonnay, Sauvignon</t>
  </si>
  <si>
    <t>Chardonnay</t>
  </si>
  <si>
    <t>Tramini</t>
  </si>
  <si>
    <t>Gewürztraminer</t>
  </si>
  <si>
    <t>Arany cuvée</t>
  </si>
  <si>
    <t>Balaton-felvidéki Cserszegi fűszeres</t>
  </si>
  <si>
    <t>Bánom-hegyi Chardonnay</t>
  </si>
  <si>
    <t>Katona Borház</t>
  </si>
  <si>
    <t>Sauvignon blanc</t>
  </si>
  <si>
    <t>Fortély</t>
  </si>
  <si>
    <t>Királyleányka, Zöld veltelini, Rizlingszilváni</t>
  </si>
  <si>
    <t>Cuvée</t>
  </si>
  <si>
    <t>Kalász László</t>
  </si>
  <si>
    <t>Nagy Géza Tapolca</t>
  </si>
  <si>
    <t>Vulcanus</t>
  </si>
  <si>
    <t>Köveskáli Vulcanus</t>
  </si>
  <si>
    <t>Légli János-hegy Sauvignon blanc</t>
  </si>
  <si>
    <t>Zöld veltelini</t>
  </si>
  <si>
    <t>Muscat Ottonel</t>
  </si>
  <si>
    <t>Sabar-dűlő Borház Kft. Káptalantóti</t>
  </si>
  <si>
    <t>Olaszrizling késői szüret</t>
  </si>
  <si>
    <t>Balatoni Sauvignon blanc</t>
  </si>
  <si>
    <t>Sárga muskotály</t>
  </si>
  <si>
    <t>Magnus</t>
  </si>
  <si>
    <t>Canter Borház Kft.</t>
  </si>
  <si>
    <t>Aranymetszés Badacsonyi Szürkebarát töppedt édes bor</t>
  </si>
  <si>
    <t>Balatonfüred-Csopaki Chardonnay</t>
  </si>
  <si>
    <t>Müller thurgau</t>
  </si>
  <si>
    <t>Chardonnay, Sauvignon, Sárga muskotály, Irsai Olivér, Szürkebarát, Zöld veltelini</t>
  </si>
  <si>
    <t>Basic Fehér</t>
  </si>
  <si>
    <t>Sauvignon blanc,Chardonnay, Szürkebarát, Sárga muskotály</t>
  </si>
  <si>
    <t>Birtok fehér</t>
  </si>
  <si>
    <t>Sauvignon</t>
  </si>
  <si>
    <t>Sauvignon Blanc</t>
  </si>
  <si>
    <t>Aklan Pince</t>
  </si>
  <si>
    <t>Kötcsei beszédes</t>
  </si>
  <si>
    <t>Buzás Borok</t>
  </si>
  <si>
    <t>Balatonboglári Chardonnay</t>
  </si>
  <si>
    <t>Irsai Olivér</t>
  </si>
  <si>
    <t>Garamvári Szőlőbirtok</t>
  </si>
  <si>
    <t>Mr. Irsai</t>
  </si>
  <si>
    <t>Zeus</t>
  </si>
  <si>
    <t>Badacsonyi Zeus késői</t>
  </si>
  <si>
    <t>Badacsonyi Szürkebarát késői szüret</t>
  </si>
  <si>
    <t>Sárga Muskotály</t>
  </si>
  <si>
    <t>Várszegi Pince</t>
  </si>
  <si>
    <t>Köveskáli Zeus</t>
  </si>
  <si>
    <t>Aranymetszés Badacsonyi Olasz rizling késői szüretelésűédes bor</t>
  </si>
  <si>
    <t>Krónika</t>
  </si>
  <si>
    <t>Pátria</t>
  </si>
  <si>
    <t>Orosztonyi jégbor</t>
  </si>
  <si>
    <t>Bezerics Borház</t>
  </si>
  <si>
    <t>Királyleányka</t>
  </si>
  <si>
    <t>Orosztonyi Cserszegi fűszeres késői szüret</t>
  </si>
  <si>
    <t>Ambrózia 2015</t>
  </si>
  <si>
    <t>Németh Pince Badacsony</t>
  </si>
  <si>
    <t>félédes fehér</t>
  </si>
  <si>
    <t>édes fehér</t>
  </si>
  <si>
    <t>43/B</t>
  </si>
  <si>
    <t>Nagy-Somlói Juhfark</t>
  </si>
  <si>
    <t>száraz rosé</t>
  </si>
  <si>
    <t>Pinot noir</t>
  </si>
  <si>
    <t>Pinot noir rozé</t>
  </si>
  <si>
    <t>Nagygál Ferenc Celldömölk</t>
  </si>
  <si>
    <t>Merlot Kékfrankos</t>
  </si>
  <si>
    <t>Merlot Kékfrankos házasítás</t>
  </si>
  <si>
    <t>Buzás Szőlőbirtok kft.</t>
  </si>
  <si>
    <t>Ottonel muskotály Olasz rizling</t>
  </si>
  <si>
    <t>Kanizsai Dorottya</t>
  </si>
  <si>
    <t>Kápolnás Zoltán</t>
  </si>
  <si>
    <t>Balatonfüred-Csopaki Cabernet sauvignon</t>
  </si>
  <si>
    <t>Kéknyelű</t>
  </si>
  <si>
    <t>Badacsonyi Kéknyelű</t>
  </si>
  <si>
    <t>Rózsakő 2015</t>
  </si>
  <si>
    <t>Csizsinszky Péter András</t>
  </si>
  <si>
    <t>Merlot</t>
  </si>
  <si>
    <t>Merlot rosé</t>
  </si>
  <si>
    <t>száraz vörös</t>
  </si>
  <si>
    <t>Cabernet franc</t>
  </si>
  <si>
    <t>Cabernet Franc</t>
  </si>
  <si>
    <t>Dr. Papp István Géza Tihany</t>
  </si>
  <si>
    <t>Pinot noir , Cabernet sauvignon</t>
  </si>
  <si>
    <t>Miss Rozé</t>
  </si>
  <si>
    <t>Tihanyi Kékfrankos Rozé</t>
  </si>
  <si>
    <t>Salamon Alajos</t>
  </si>
  <si>
    <t>Balatoni Kéknyelű</t>
  </si>
  <si>
    <t>édes rosé</t>
  </si>
  <si>
    <t>Arany7 rozé</t>
  </si>
  <si>
    <t>Chapel hill Pinot noir</t>
  </si>
  <si>
    <t xml:space="preserve">Badacsonyi Rózsakő </t>
  </si>
  <si>
    <t>Balatonboglári Cabernet sauvignon</t>
  </si>
  <si>
    <t>Budai zöld</t>
  </si>
  <si>
    <t>Badacsonyi Budai Zöld</t>
  </si>
  <si>
    <t>9/B</t>
  </si>
  <si>
    <t>Badacsonyi Pinot noir rosé</t>
  </si>
  <si>
    <t>Badacsonyi Zeus</t>
  </si>
  <si>
    <t>Furmint</t>
  </si>
  <si>
    <t>Orosztonyi furmint</t>
  </si>
  <si>
    <t>Portugieser</t>
  </si>
  <si>
    <t>Portugieser Rozé</t>
  </si>
  <si>
    <t>Udvari Nebile</t>
  </si>
  <si>
    <t>Dr. Gratz Wolfram Bp</t>
  </si>
  <si>
    <t>Balatoni Rozé Csendes</t>
  </si>
  <si>
    <t>félédes rosé</t>
  </si>
  <si>
    <t>Dunántúli rosé cuvée</t>
  </si>
  <si>
    <t>Szemenszedett Balatoni Kékfrankos Rosé</t>
  </si>
  <si>
    <t>Nagy-Somlói Furmint</t>
  </si>
  <si>
    <t>Kékfrankos rozé</t>
  </si>
  <si>
    <t>Rádpuszta Rosé</t>
  </si>
  <si>
    <t>Cabernet sauvignon, Merlot</t>
  </si>
  <si>
    <t>Katarzis</t>
  </si>
  <si>
    <t xml:space="preserve">Cabernet sauvignon </t>
  </si>
  <si>
    <t>Cabernet franc, Cabernet sauvignon</t>
  </si>
  <si>
    <t>Bujdosó rozé Katamarán</t>
  </si>
  <si>
    <t>Pirkadat</t>
  </si>
  <si>
    <t>Cabernet franc, Zweigelt, Merlot</t>
  </si>
  <si>
    <t>Birtok vörös</t>
  </si>
  <si>
    <t>Cabernet sauvignon Hordószelekció</t>
  </si>
  <si>
    <t>Ikon Cabernet franc Evangelista</t>
  </si>
  <si>
    <t>Ikon borászat</t>
  </si>
  <si>
    <t>Merlot, Cabernet  franc, Cabernet sauvignon</t>
  </si>
  <si>
    <t>Sas Cuvée</t>
  </si>
  <si>
    <t>Nagy arany</t>
  </si>
  <si>
    <t>Arany</t>
  </si>
  <si>
    <t>Ezüst</t>
  </si>
  <si>
    <t>Bronz</t>
  </si>
  <si>
    <t>Oklevél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</si>
</sst>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entury"/>
      <family val="1"/>
      <charset val="238"/>
    </font>
    <font>
      <sz val="11"/>
      <color theme="1"/>
      <name val="Century"/>
      <family val="1"/>
      <charset val="238"/>
    </font>
    <font>
      <sz val="11"/>
      <color rgb="FFFF0000"/>
      <name val="Century"/>
      <family val="1"/>
      <charset val="238"/>
    </font>
    <font>
      <sz val="11"/>
      <name val="Century"/>
      <family val="1"/>
      <charset val="238"/>
    </font>
    <font>
      <vertAlign val="superscript"/>
      <sz val="11"/>
      <color theme="1"/>
      <name val="Century"/>
      <family val="1"/>
      <charset val="238"/>
    </font>
    <font>
      <b/>
      <sz val="12"/>
      <color theme="1"/>
      <name val="Century"/>
      <family val="1"/>
      <charset val="238"/>
    </font>
    <font>
      <b/>
      <sz val="11"/>
      <color theme="1"/>
      <name val="Century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2" fillId="6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tabSelected="1" workbookViewId="0">
      <selection activeCell="B24" sqref="B24"/>
    </sheetView>
  </sheetViews>
  <sheetFormatPr defaultColWidth="11.42578125" defaultRowHeight="14.25" x14ac:dyDescent="0.2"/>
  <cols>
    <col min="1" max="1" width="4.7109375" style="3" customWidth="1"/>
    <col min="2" max="2" width="30.7109375" style="3" customWidth="1"/>
    <col min="3" max="3" width="42" style="3" customWidth="1"/>
    <col min="4" max="4" width="25.85546875" style="3" customWidth="1"/>
    <col min="5" max="5" width="9.7109375" style="3" customWidth="1"/>
    <col min="6" max="6" width="31.42578125" style="3" customWidth="1"/>
    <col min="7" max="7" width="17.28515625" style="3" customWidth="1"/>
    <col min="8" max="8" width="18.85546875" style="3" customWidth="1"/>
    <col min="9" max="9" width="21" style="3" customWidth="1"/>
    <col min="10" max="16384" width="11.42578125" style="3"/>
  </cols>
  <sheetData>
    <row r="1" spans="1:10" ht="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</row>
    <row r="2" spans="1:10" x14ac:dyDescent="0.2">
      <c r="A2" s="2">
        <v>58</v>
      </c>
      <c r="B2" s="2" t="s">
        <v>8</v>
      </c>
      <c r="C2" s="2" t="s">
        <v>13</v>
      </c>
      <c r="D2" s="2" t="s">
        <v>91</v>
      </c>
      <c r="E2" s="2">
        <v>2015</v>
      </c>
      <c r="F2" s="2" t="s">
        <v>66</v>
      </c>
      <c r="G2" s="2">
        <f>(95+96+95+96+95)/5</f>
        <v>95.4</v>
      </c>
      <c r="H2" s="2" t="s">
        <v>92</v>
      </c>
      <c r="I2" s="2"/>
      <c r="J2" s="2"/>
    </row>
    <row r="3" spans="1:10" x14ac:dyDescent="0.2">
      <c r="A3" s="2">
        <v>124</v>
      </c>
      <c r="B3" s="2" t="s">
        <v>180</v>
      </c>
      <c r="C3" s="2" t="s">
        <v>223</v>
      </c>
      <c r="D3" s="2" t="s">
        <v>224</v>
      </c>
      <c r="E3" s="2">
        <v>2012</v>
      </c>
      <c r="F3" s="2" t="s">
        <v>58</v>
      </c>
      <c r="G3" s="2">
        <f>(76+77+76+79+76+78)/5</f>
        <v>92.4</v>
      </c>
      <c r="H3" s="2" t="s">
        <v>73</v>
      </c>
      <c r="I3" s="2"/>
      <c r="J3" s="2"/>
    </row>
    <row r="4" spans="1:10" x14ac:dyDescent="0.2">
      <c r="A4" s="2">
        <v>133</v>
      </c>
      <c r="B4" s="6" t="s">
        <v>68</v>
      </c>
      <c r="C4" s="6" t="s">
        <v>88</v>
      </c>
      <c r="D4" s="6" t="s">
        <v>89</v>
      </c>
      <c r="E4" s="6">
        <v>2015</v>
      </c>
      <c r="F4" s="6" t="s">
        <v>90</v>
      </c>
      <c r="G4" s="2">
        <f>(93+90+90+95+92)/5</f>
        <v>92</v>
      </c>
      <c r="H4" s="2" t="s">
        <v>73</v>
      </c>
      <c r="I4" s="2"/>
      <c r="J4" s="2"/>
    </row>
    <row r="5" spans="1:10" x14ac:dyDescent="0.2">
      <c r="A5" s="2">
        <v>62</v>
      </c>
      <c r="B5" s="2" t="s">
        <v>8</v>
      </c>
      <c r="C5" s="2" t="s">
        <v>13</v>
      </c>
      <c r="D5" s="2" t="s">
        <v>84</v>
      </c>
      <c r="E5" s="2">
        <v>2013</v>
      </c>
      <c r="F5" s="2" t="s">
        <v>85</v>
      </c>
      <c r="G5" s="2">
        <f>(97+92+82+91+88)/5</f>
        <v>90</v>
      </c>
      <c r="H5" s="2" t="s">
        <v>73</v>
      </c>
      <c r="I5" s="2"/>
      <c r="J5" s="2"/>
    </row>
    <row r="6" spans="1:10" x14ac:dyDescent="0.2">
      <c r="A6" s="2">
        <v>77</v>
      </c>
      <c r="B6" s="2" t="s">
        <v>8</v>
      </c>
      <c r="C6" s="2" t="s">
        <v>24</v>
      </c>
      <c r="D6" s="2" t="s">
        <v>82</v>
      </c>
      <c r="E6" s="2">
        <v>2015</v>
      </c>
      <c r="F6" s="2" t="s">
        <v>83</v>
      </c>
      <c r="G6" s="2">
        <f>(88+87+89+95+90)/5</f>
        <v>89.8</v>
      </c>
      <c r="H6" s="2" t="s">
        <v>73</v>
      </c>
    </row>
    <row r="7" spans="1:10" x14ac:dyDescent="0.2">
      <c r="A7" s="2">
        <v>104</v>
      </c>
      <c r="B7" s="14" t="s">
        <v>160</v>
      </c>
      <c r="C7" s="2" t="s">
        <v>9</v>
      </c>
      <c r="D7" s="2" t="s">
        <v>157</v>
      </c>
      <c r="E7" s="2">
        <v>2015</v>
      </c>
      <c r="F7" s="2" t="s">
        <v>158</v>
      </c>
      <c r="G7" s="10">
        <f>(89+89+89+92)/4</f>
        <v>89.75</v>
      </c>
      <c r="H7" s="2" t="s">
        <v>73</v>
      </c>
      <c r="I7" s="2"/>
      <c r="J7" s="2"/>
    </row>
    <row r="8" spans="1:10" x14ac:dyDescent="0.2">
      <c r="A8" s="2">
        <v>83</v>
      </c>
      <c r="B8" s="2" t="s">
        <v>8</v>
      </c>
      <c r="C8" s="2" t="s">
        <v>9</v>
      </c>
      <c r="D8" s="2" t="s">
        <v>81</v>
      </c>
      <c r="E8" s="2">
        <v>2014</v>
      </c>
      <c r="F8" s="2" t="s">
        <v>26</v>
      </c>
      <c r="G8" s="2">
        <f>(94+84+86+90+94)/5</f>
        <v>89.6</v>
      </c>
      <c r="H8" s="2" t="s">
        <v>73</v>
      </c>
    </row>
    <row r="9" spans="1:10" x14ac:dyDescent="0.2">
      <c r="A9" s="2">
        <v>108</v>
      </c>
      <c r="B9" s="11" t="s">
        <v>160</v>
      </c>
      <c r="C9" s="11" t="s">
        <v>97</v>
      </c>
      <c r="D9" s="11" t="s">
        <v>156</v>
      </c>
      <c r="E9" s="11">
        <v>2015</v>
      </c>
      <c r="F9" s="11" t="s">
        <v>154</v>
      </c>
      <c r="G9" s="10">
        <f>(89+89+89+89+91)/5</f>
        <v>89.4</v>
      </c>
      <c r="H9" s="2" t="s">
        <v>73</v>
      </c>
    </row>
    <row r="10" spans="1:10" x14ac:dyDescent="0.2">
      <c r="A10" s="2">
        <v>136</v>
      </c>
      <c r="B10" s="5" t="s">
        <v>79</v>
      </c>
      <c r="C10" s="6"/>
      <c r="D10" s="6" t="s">
        <v>80</v>
      </c>
      <c r="E10" s="6">
        <v>2015</v>
      </c>
      <c r="F10" s="6" t="s">
        <v>26</v>
      </c>
      <c r="G10" s="2">
        <f>(90+88+92+91+83)/5</f>
        <v>88.8</v>
      </c>
      <c r="H10" s="2" t="s">
        <v>73</v>
      </c>
      <c r="I10" s="2"/>
      <c r="J10" s="2"/>
    </row>
    <row r="11" spans="1:10" x14ac:dyDescent="0.2">
      <c r="A11" s="2">
        <v>128</v>
      </c>
      <c r="B11" s="6" t="s">
        <v>77</v>
      </c>
      <c r="C11" s="6" t="s">
        <v>78</v>
      </c>
      <c r="D11" s="6" t="s">
        <v>70</v>
      </c>
      <c r="E11" s="6">
        <v>2015</v>
      </c>
      <c r="F11" s="6" t="s">
        <v>71</v>
      </c>
      <c r="G11" s="2">
        <f>(85+89+89+88+92)/5</f>
        <v>88.6</v>
      </c>
      <c r="H11" s="2" t="s">
        <v>73</v>
      </c>
      <c r="I11" s="2"/>
      <c r="J11" s="2"/>
    </row>
    <row r="12" spans="1:10" x14ac:dyDescent="0.2">
      <c r="A12" s="2">
        <v>114</v>
      </c>
      <c r="B12" s="2" t="s">
        <v>180</v>
      </c>
      <c r="C12" s="2" t="s">
        <v>88</v>
      </c>
      <c r="D12" s="2" t="s">
        <v>203</v>
      </c>
      <c r="E12" s="2">
        <v>2015</v>
      </c>
      <c r="F12" s="2" t="s">
        <v>204</v>
      </c>
      <c r="G12" s="10">
        <f>(88+88+88+88+90)/5</f>
        <v>88.4</v>
      </c>
      <c r="H12" s="2" t="s">
        <v>73</v>
      </c>
      <c r="I12" s="2"/>
      <c r="J12" s="2"/>
    </row>
    <row r="13" spans="1:10" x14ac:dyDescent="0.2">
      <c r="A13" s="2">
        <v>75</v>
      </c>
      <c r="B13" s="2" t="s">
        <v>8</v>
      </c>
      <c r="C13" s="2" t="s">
        <v>9</v>
      </c>
      <c r="D13" s="2" t="s">
        <v>75</v>
      </c>
      <c r="E13" s="2">
        <v>2015</v>
      </c>
      <c r="F13" s="2" t="s">
        <v>76</v>
      </c>
      <c r="G13" s="2">
        <f>(88+92+85+88+87)/5</f>
        <v>88</v>
      </c>
      <c r="H13" s="2" t="s">
        <v>73</v>
      </c>
      <c r="I13" s="2"/>
      <c r="J13" s="2"/>
    </row>
    <row r="14" spans="1:10" x14ac:dyDescent="0.2">
      <c r="A14" s="2">
        <v>126</v>
      </c>
      <c r="B14" s="13" t="s">
        <v>180</v>
      </c>
      <c r="C14" s="2" t="s">
        <v>88</v>
      </c>
      <c r="D14" s="2" t="s">
        <v>220</v>
      </c>
      <c r="E14" s="2">
        <v>2015</v>
      </c>
      <c r="F14" s="2" t="s">
        <v>127</v>
      </c>
      <c r="G14" s="2">
        <f>(88+88+88)/3</f>
        <v>88</v>
      </c>
      <c r="H14" s="2" t="s">
        <v>73</v>
      </c>
      <c r="I14" s="2"/>
      <c r="J14" s="2"/>
    </row>
    <row r="15" spans="1:10" x14ac:dyDescent="0.2">
      <c r="A15" s="2">
        <v>103</v>
      </c>
      <c r="B15" s="11" t="s">
        <v>160</v>
      </c>
      <c r="C15" s="11" t="s">
        <v>13</v>
      </c>
      <c r="D15" s="11" t="s">
        <v>146</v>
      </c>
      <c r="E15" s="11">
        <v>2015</v>
      </c>
      <c r="F15" s="11" t="s">
        <v>95</v>
      </c>
      <c r="G15" s="10">
        <f>(87.5+88+88)/3</f>
        <v>87.833333333333329</v>
      </c>
      <c r="H15" s="2" t="s">
        <v>73</v>
      </c>
      <c r="I15" s="2"/>
      <c r="J15" s="2"/>
    </row>
    <row r="16" spans="1:10" x14ac:dyDescent="0.2">
      <c r="A16" s="2">
        <v>30</v>
      </c>
      <c r="B16" s="2" t="s">
        <v>8</v>
      </c>
      <c r="C16" s="2" t="s">
        <v>35</v>
      </c>
      <c r="D16" s="2" t="s">
        <v>74</v>
      </c>
      <c r="E16" s="2">
        <v>2015</v>
      </c>
      <c r="F16" s="2" t="s">
        <v>56</v>
      </c>
      <c r="G16" s="2">
        <f>(87+90+89+85+87.6)/5</f>
        <v>87.72</v>
      </c>
      <c r="H16" s="2" t="s">
        <v>73</v>
      </c>
      <c r="I16" s="2"/>
      <c r="J16" s="2"/>
    </row>
    <row r="17" spans="1:10" x14ac:dyDescent="0.2">
      <c r="A17" s="2">
        <v>45</v>
      </c>
      <c r="B17" s="2" t="s">
        <v>8</v>
      </c>
      <c r="C17" s="2" t="s">
        <v>155</v>
      </c>
      <c r="D17" s="2" t="s">
        <v>155</v>
      </c>
      <c r="E17" s="2">
        <v>2015</v>
      </c>
      <c r="F17" s="2" t="s">
        <v>115</v>
      </c>
      <c r="G17" s="10">
        <f>(89+86+87.2+88)/4</f>
        <v>87.55</v>
      </c>
      <c r="H17" s="2" t="s">
        <v>73</v>
      </c>
      <c r="I17" s="2"/>
      <c r="J17" s="2"/>
    </row>
    <row r="18" spans="1:10" x14ac:dyDescent="0.2">
      <c r="A18" s="2">
        <v>5</v>
      </c>
      <c r="B18" s="2" t="s">
        <v>163</v>
      </c>
      <c r="C18" s="2" t="s">
        <v>178</v>
      </c>
      <c r="D18" s="2" t="s">
        <v>217</v>
      </c>
      <c r="E18" s="2">
        <v>2015</v>
      </c>
      <c r="F18" s="2" t="s">
        <v>76</v>
      </c>
      <c r="G18" s="10">
        <f>(88+88+88+85+88)/5</f>
        <v>87.4</v>
      </c>
      <c r="H18" s="2" t="s">
        <v>73</v>
      </c>
      <c r="I18" s="2"/>
      <c r="J18" s="2"/>
    </row>
    <row r="19" spans="1:10" x14ac:dyDescent="0.2">
      <c r="A19" s="2">
        <v>121</v>
      </c>
      <c r="B19" s="2" t="s">
        <v>180</v>
      </c>
      <c r="C19" s="2" t="s">
        <v>218</v>
      </c>
      <c r="D19" s="2" t="s">
        <v>219</v>
      </c>
      <c r="E19" s="2">
        <v>2012</v>
      </c>
      <c r="F19" s="2" t="s">
        <v>58</v>
      </c>
      <c r="G19" s="2">
        <f>(87+88+88+87+87)/5</f>
        <v>87.4</v>
      </c>
      <c r="H19" s="2" t="s">
        <v>73</v>
      </c>
      <c r="I19" s="2"/>
      <c r="J19" s="2"/>
    </row>
    <row r="20" spans="1:10" x14ac:dyDescent="0.2">
      <c r="A20" s="2">
        <v>72</v>
      </c>
      <c r="B20" s="2" t="s">
        <v>8</v>
      </c>
      <c r="C20" s="2" t="s">
        <v>9</v>
      </c>
      <c r="D20" s="2" t="s">
        <v>51</v>
      </c>
      <c r="E20" s="2">
        <v>2015</v>
      </c>
      <c r="F20" s="2" t="s">
        <v>72</v>
      </c>
      <c r="G20" s="2">
        <f>(88+89+85+87+87)/5</f>
        <v>87.2</v>
      </c>
      <c r="H20" s="2" t="s">
        <v>73</v>
      </c>
    </row>
    <row r="21" spans="1:10" x14ac:dyDescent="0.2">
      <c r="A21" s="2">
        <v>134</v>
      </c>
      <c r="B21" s="6" t="s">
        <v>68</v>
      </c>
      <c r="C21" s="6" t="s">
        <v>69</v>
      </c>
      <c r="D21" s="6" t="s">
        <v>70</v>
      </c>
      <c r="E21" s="6">
        <v>2015</v>
      </c>
      <c r="F21" s="6" t="s">
        <v>71</v>
      </c>
      <c r="G21" s="9">
        <f>(88+86+85+86+90)/5</f>
        <v>87</v>
      </c>
      <c r="H21" s="2" t="s">
        <v>38</v>
      </c>
      <c r="I21" s="2"/>
      <c r="J21" s="2"/>
    </row>
    <row r="22" spans="1:10" x14ac:dyDescent="0.2">
      <c r="A22" s="2">
        <v>70</v>
      </c>
      <c r="B22" s="2" t="s">
        <v>8</v>
      </c>
      <c r="C22" s="2" t="s">
        <v>9</v>
      </c>
      <c r="D22" s="2" t="s">
        <v>65</v>
      </c>
      <c r="E22" s="2">
        <v>2015</v>
      </c>
      <c r="F22" s="2" t="s">
        <v>66</v>
      </c>
      <c r="G22" s="2">
        <f>(88+88+83+84+90)/5</f>
        <v>86.6</v>
      </c>
      <c r="H22" s="2" t="s">
        <v>38</v>
      </c>
      <c r="I22" s="2"/>
      <c r="J22" s="2"/>
    </row>
    <row r="23" spans="1:10" x14ac:dyDescent="0.2">
      <c r="A23" s="2">
        <v>71</v>
      </c>
      <c r="B23" s="2" t="s">
        <v>8</v>
      </c>
      <c r="C23" s="2" t="s">
        <v>9</v>
      </c>
      <c r="D23" s="2" t="s">
        <v>67</v>
      </c>
      <c r="E23" s="2">
        <v>2015</v>
      </c>
      <c r="F23" s="2" t="s">
        <v>37</v>
      </c>
      <c r="G23" s="2">
        <f>(86+87+85+88+87)/5</f>
        <v>86.6</v>
      </c>
      <c r="H23" s="2" t="s">
        <v>38</v>
      </c>
      <c r="I23" s="2"/>
      <c r="J23" s="2"/>
    </row>
    <row r="24" spans="1:10" x14ac:dyDescent="0.2">
      <c r="A24" s="2">
        <v>88</v>
      </c>
      <c r="B24" s="2" t="s">
        <v>8</v>
      </c>
      <c r="C24" s="2" t="s">
        <v>174</v>
      </c>
      <c r="D24" s="2" t="s">
        <v>188</v>
      </c>
      <c r="E24" s="2">
        <v>2014</v>
      </c>
      <c r="F24" s="2" t="s">
        <v>26</v>
      </c>
      <c r="G24" s="2">
        <f>(87+88+82+88+86+88)/6</f>
        <v>86.5</v>
      </c>
      <c r="H24" s="2" t="s">
        <v>38</v>
      </c>
    </row>
    <row r="25" spans="1:10" x14ac:dyDescent="0.2">
      <c r="A25" s="2">
        <v>26</v>
      </c>
      <c r="B25" s="2" t="s">
        <v>8</v>
      </c>
      <c r="C25" s="2" t="s">
        <v>35</v>
      </c>
      <c r="D25" s="2" t="s">
        <v>35</v>
      </c>
      <c r="E25" s="2">
        <v>2015</v>
      </c>
      <c r="F25" s="2" t="s">
        <v>20</v>
      </c>
      <c r="G25" s="2">
        <f>(83+92+85+87+85)/5</f>
        <v>86.4</v>
      </c>
      <c r="H25" s="2" t="s">
        <v>38</v>
      </c>
      <c r="I25" s="2"/>
      <c r="J25" s="2"/>
    </row>
    <row r="26" spans="1:10" x14ac:dyDescent="0.2">
      <c r="A26" s="2">
        <v>57</v>
      </c>
      <c r="B26" s="7"/>
      <c r="C26" s="2" t="s">
        <v>13</v>
      </c>
      <c r="D26" s="2" t="s">
        <v>13</v>
      </c>
      <c r="E26" s="2">
        <v>2015</v>
      </c>
      <c r="F26" s="2" t="s">
        <v>43</v>
      </c>
      <c r="G26" s="2">
        <f>(82+88+84+89+88)/5</f>
        <v>86.2</v>
      </c>
      <c r="H26" s="2" t="s">
        <v>38</v>
      </c>
      <c r="I26" s="2"/>
      <c r="J26" s="2"/>
    </row>
    <row r="27" spans="1:10" x14ac:dyDescent="0.2">
      <c r="A27" s="2">
        <v>125</v>
      </c>
      <c r="B27" s="13" t="s">
        <v>180</v>
      </c>
      <c r="C27" s="2" t="s">
        <v>178</v>
      </c>
      <c r="D27" s="2" t="s">
        <v>126</v>
      </c>
      <c r="E27" s="2">
        <v>2012</v>
      </c>
      <c r="F27" s="2" t="s">
        <v>127</v>
      </c>
      <c r="G27" s="2">
        <f>(88+88+83+86+86)/5</f>
        <v>86.2</v>
      </c>
      <c r="H27" s="2" t="s">
        <v>38</v>
      </c>
      <c r="I27" s="2"/>
      <c r="J27" s="2"/>
    </row>
    <row r="28" spans="1:10" x14ac:dyDescent="0.2">
      <c r="A28" s="2">
        <v>28</v>
      </c>
      <c r="B28" s="2" t="s">
        <v>8</v>
      </c>
      <c r="C28" s="2" t="s">
        <v>35</v>
      </c>
      <c r="D28" s="2" t="s">
        <v>63</v>
      </c>
      <c r="E28" s="2">
        <v>2015</v>
      </c>
      <c r="F28" s="2" t="s">
        <v>64</v>
      </c>
      <c r="G28" s="2">
        <f>(88+84+88+84+86)/5</f>
        <v>86</v>
      </c>
      <c r="H28" s="2" t="s">
        <v>38</v>
      </c>
      <c r="I28" s="2"/>
      <c r="J28" s="2"/>
    </row>
    <row r="29" spans="1:10" x14ac:dyDescent="0.2">
      <c r="A29" s="2">
        <v>74</v>
      </c>
      <c r="B29" s="2" t="s">
        <v>8</v>
      </c>
      <c r="C29" s="2" t="s">
        <v>9</v>
      </c>
      <c r="D29" s="2" t="s">
        <v>57</v>
      </c>
      <c r="E29" s="2">
        <v>2015</v>
      </c>
      <c r="F29" s="2" t="s">
        <v>58</v>
      </c>
      <c r="G29" s="2">
        <f>(82+83+90+89+84)/5</f>
        <v>85.6</v>
      </c>
      <c r="H29" s="2" t="s">
        <v>38</v>
      </c>
      <c r="I29" s="2"/>
      <c r="J29" s="2"/>
    </row>
    <row r="30" spans="1:10" x14ac:dyDescent="0.2">
      <c r="A30" s="2">
        <v>80</v>
      </c>
      <c r="B30" s="8" t="s">
        <v>59</v>
      </c>
      <c r="C30" s="8" t="s">
        <v>60</v>
      </c>
      <c r="D30" s="8" t="s">
        <v>61</v>
      </c>
      <c r="E30" s="8">
        <v>2015</v>
      </c>
      <c r="F30" s="8" t="s">
        <v>62</v>
      </c>
      <c r="G30" s="2">
        <f>(88+84+85+89+82)/5</f>
        <v>85.6</v>
      </c>
      <c r="H30" s="8" t="s">
        <v>38</v>
      </c>
      <c r="I30" s="2"/>
      <c r="J30" s="2"/>
    </row>
    <row r="31" spans="1:10" x14ac:dyDescent="0.2">
      <c r="A31" s="2">
        <v>11</v>
      </c>
      <c r="B31" s="2" t="s">
        <v>163</v>
      </c>
      <c r="C31" s="2" t="s">
        <v>53</v>
      </c>
      <c r="D31" s="2" t="s">
        <v>53</v>
      </c>
      <c r="E31" s="2">
        <v>2015</v>
      </c>
      <c r="F31" s="2" t="s">
        <v>20</v>
      </c>
      <c r="G31" s="10">
        <f>(84+83+88+85+88)/5</f>
        <v>85.6</v>
      </c>
      <c r="H31" s="2" t="s">
        <v>38</v>
      </c>
      <c r="I31" s="2"/>
      <c r="J31" s="2"/>
    </row>
    <row r="32" spans="1:10" x14ac:dyDescent="0.2">
      <c r="A32" s="2">
        <v>22</v>
      </c>
      <c r="B32" s="2" t="s">
        <v>8</v>
      </c>
      <c r="C32" s="2" t="s">
        <v>111</v>
      </c>
      <c r="D32" s="2" t="s">
        <v>136</v>
      </c>
      <c r="E32" s="2">
        <v>2015</v>
      </c>
      <c r="F32" s="2" t="s">
        <v>142</v>
      </c>
      <c r="G32" s="10">
        <f>(86+86+81+88)/4</f>
        <v>85.25</v>
      </c>
      <c r="H32" s="2" t="s">
        <v>38</v>
      </c>
      <c r="I32" s="2"/>
      <c r="J32" s="2"/>
    </row>
    <row r="33" spans="1:10" x14ac:dyDescent="0.2">
      <c r="A33" s="2">
        <v>33</v>
      </c>
      <c r="B33" s="2" t="s">
        <v>8</v>
      </c>
      <c r="C33" s="2" t="s">
        <v>104</v>
      </c>
      <c r="D33" s="2" t="s">
        <v>151</v>
      </c>
      <c r="E33" s="2">
        <v>2015</v>
      </c>
      <c r="F33" s="2" t="s">
        <v>76</v>
      </c>
      <c r="G33" s="10">
        <f>(89+83+84+85)/4</f>
        <v>85.25</v>
      </c>
      <c r="H33" s="2" t="s">
        <v>38</v>
      </c>
      <c r="I33" s="2"/>
      <c r="J33" s="2"/>
    </row>
    <row r="34" spans="1:10" x14ac:dyDescent="0.2">
      <c r="A34" s="2">
        <v>27</v>
      </c>
      <c r="B34" s="2" t="s">
        <v>8</v>
      </c>
      <c r="C34" s="2" t="s">
        <v>35</v>
      </c>
      <c r="D34" s="2" t="s">
        <v>55</v>
      </c>
      <c r="E34" s="2">
        <v>2011</v>
      </c>
      <c r="F34" s="2" t="s">
        <v>56</v>
      </c>
      <c r="G34" s="2">
        <f>(84+86+88+86+81)/5</f>
        <v>85</v>
      </c>
      <c r="H34" s="2" t="s">
        <v>38</v>
      </c>
      <c r="I34" s="2"/>
      <c r="J34" s="2"/>
    </row>
    <row r="35" spans="1:10" x14ac:dyDescent="0.2">
      <c r="A35" s="2">
        <v>49</v>
      </c>
      <c r="B35" s="2" t="s">
        <v>8</v>
      </c>
      <c r="C35" s="2" t="s">
        <v>125</v>
      </c>
      <c r="D35" s="2" t="s">
        <v>147</v>
      </c>
      <c r="E35" s="2">
        <v>2015</v>
      </c>
      <c r="F35" s="2" t="s">
        <v>148</v>
      </c>
      <c r="G35" s="10">
        <f>(82+88+84+86)/4</f>
        <v>85</v>
      </c>
      <c r="H35" s="2" t="s">
        <v>38</v>
      </c>
    </row>
    <row r="36" spans="1:10" x14ac:dyDescent="0.2">
      <c r="A36" s="2">
        <v>100</v>
      </c>
      <c r="B36" s="2" t="s">
        <v>8</v>
      </c>
      <c r="C36" s="2" t="s">
        <v>144</v>
      </c>
      <c r="D36" s="2" t="s">
        <v>149</v>
      </c>
      <c r="E36" s="2">
        <v>2015</v>
      </c>
      <c r="F36" s="2" t="s">
        <v>34</v>
      </c>
      <c r="G36" s="10">
        <f>(85)/1</f>
        <v>85</v>
      </c>
      <c r="H36" s="2" t="s">
        <v>38</v>
      </c>
      <c r="I36" s="2"/>
      <c r="J36" s="2"/>
    </row>
    <row r="37" spans="1:10" x14ac:dyDescent="0.2">
      <c r="A37" s="2">
        <v>105</v>
      </c>
      <c r="B37" s="11" t="s">
        <v>160</v>
      </c>
      <c r="C37" s="11" t="s">
        <v>24</v>
      </c>
      <c r="D37" s="11" t="s">
        <v>150</v>
      </c>
      <c r="E37" s="11">
        <v>2015</v>
      </c>
      <c r="F37" s="11" t="s">
        <v>26</v>
      </c>
      <c r="G37" s="10">
        <f>(86+85+84)/3</f>
        <v>85</v>
      </c>
      <c r="H37" s="2" t="s">
        <v>38</v>
      </c>
      <c r="I37" s="2"/>
      <c r="J37" s="2"/>
    </row>
    <row r="38" spans="1:10" x14ac:dyDescent="0.2">
      <c r="A38" s="2">
        <v>135</v>
      </c>
      <c r="B38" s="7"/>
      <c r="C38" s="2" t="s">
        <v>53</v>
      </c>
      <c r="D38" s="2" t="s">
        <v>54</v>
      </c>
      <c r="E38" s="2">
        <v>2015</v>
      </c>
      <c r="F38" s="2" t="s">
        <v>43</v>
      </c>
      <c r="G38" s="2">
        <f>(87+85+83+85+84)/5</f>
        <v>84.8</v>
      </c>
      <c r="H38" s="2" t="s">
        <v>38</v>
      </c>
      <c r="I38" s="2"/>
      <c r="J38" s="2"/>
    </row>
    <row r="39" spans="1:10" x14ac:dyDescent="0.2">
      <c r="A39" s="2">
        <v>73</v>
      </c>
      <c r="B39" s="2" t="s">
        <v>8</v>
      </c>
      <c r="C39" s="2" t="s">
        <v>9</v>
      </c>
      <c r="D39" s="2" t="s">
        <v>51</v>
      </c>
      <c r="E39" s="2">
        <v>2015</v>
      </c>
      <c r="F39" s="2" t="s">
        <v>52</v>
      </c>
      <c r="G39" s="2">
        <f>(87+85+84+85+82)/5</f>
        <v>84.6</v>
      </c>
      <c r="H39" s="2" t="s">
        <v>38</v>
      </c>
      <c r="I39" s="2"/>
      <c r="J39" s="2"/>
    </row>
    <row r="40" spans="1:10" x14ac:dyDescent="0.2">
      <c r="A40" s="2">
        <v>109</v>
      </c>
      <c r="B40" s="11" t="s">
        <v>160</v>
      </c>
      <c r="C40" s="11" t="s">
        <v>13</v>
      </c>
      <c r="D40" s="11" t="s">
        <v>128</v>
      </c>
      <c r="E40" s="11">
        <v>2014</v>
      </c>
      <c r="F40" s="11" t="s">
        <v>26</v>
      </c>
      <c r="G40" s="10">
        <f>(86+86+81+82+87)/5</f>
        <v>84.4</v>
      </c>
      <c r="H40" s="2" t="s">
        <v>38</v>
      </c>
      <c r="I40" s="2"/>
      <c r="J40" s="2"/>
    </row>
    <row r="41" spans="1:10" x14ac:dyDescent="0.2">
      <c r="A41" s="2" t="s">
        <v>161</v>
      </c>
      <c r="B41" s="2" t="s">
        <v>8</v>
      </c>
      <c r="C41" s="2" t="s">
        <v>41</v>
      </c>
      <c r="D41" s="2" t="s">
        <v>41</v>
      </c>
      <c r="E41" s="2">
        <v>2015</v>
      </c>
      <c r="F41" s="2" t="s">
        <v>20</v>
      </c>
      <c r="G41" s="10">
        <f>(83+83+82+88)/4</f>
        <v>84</v>
      </c>
      <c r="H41" s="2" t="s">
        <v>38</v>
      </c>
    </row>
    <row r="42" spans="1:10" x14ac:dyDescent="0.2">
      <c r="A42" s="2">
        <v>118</v>
      </c>
      <c r="B42" s="2" t="s">
        <v>180</v>
      </c>
      <c r="C42" s="2" t="s">
        <v>178</v>
      </c>
      <c r="D42" s="2" t="s">
        <v>178</v>
      </c>
      <c r="E42" s="2">
        <v>2015</v>
      </c>
      <c r="F42" s="2" t="s">
        <v>20</v>
      </c>
      <c r="G42" s="2">
        <f>(82+88+84+85+81)/5</f>
        <v>84</v>
      </c>
      <c r="H42" s="2" t="s">
        <v>38</v>
      </c>
    </row>
    <row r="43" spans="1:10" x14ac:dyDescent="0.2">
      <c r="A43" s="2">
        <v>120</v>
      </c>
      <c r="B43" s="2" t="s">
        <v>180</v>
      </c>
      <c r="C43" s="2" t="s">
        <v>88</v>
      </c>
      <c r="D43" s="2" t="s">
        <v>214</v>
      </c>
      <c r="E43" s="2">
        <v>2013</v>
      </c>
      <c r="F43" s="2" t="s">
        <v>137</v>
      </c>
      <c r="G43" s="2">
        <f>(88+86+82+82+82)/5</f>
        <v>84</v>
      </c>
      <c r="H43" s="2" t="s">
        <v>38</v>
      </c>
    </row>
    <row r="44" spans="1:10" x14ac:dyDescent="0.2">
      <c r="A44" s="2">
        <v>68</v>
      </c>
      <c r="B44" s="7"/>
      <c r="C44" s="2" t="s">
        <v>9</v>
      </c>
      <c r="D44" s="2" t="s">
        <v>9</v>
      </c>
      <c r="E44" s="2">
        <v>2015</v>
      </c>
      <c r="F44" s="2" t="s">
        <v>43</v>
      </c>
      <c r="G44" s="2">
        <f>(86+83+82+82+86)/5</f>
        <v>83.8</v>
      </c>
      <c r="H44" s="2" t="s">
        <v>38</v>
      </c>
    </row>
    <row r="45" spans="1:10" x14ac:dyDescent="0.2">
      <c r="A45" s="2">
        <v>79</v>
      </c>
      <c r="B45" s="2" t="s">
        <v>8</v>
      </c>
      <c r="C45" s="2" t="s">
        <v>9</v>
      </c>
      <c r="D45" s="2" t="s">
        <v>49</v>
      </c>
      <c r="E45" s="2">
        <v>2015</v>
      </c>
      <c r="F45" s="2" t="s">
        <v>50</v>
      </c>
      <c r="G45" s="2">
        <f>(84+83+86+86+80)/5</f>
        <v>83.8</v>
      </c>
      <c r="H45" s="2" t="s">
        <v>38</v>
      </c>
    </row>
    <row r="46" spans="1:10" x14ac:dyDescent="0.2">
      <c r="A46" s="2">
        <v>65</v>
      </c>
      <c r="B46" s="4"/>
      <c r="C46" s="2" t="s">
        <v>9</v>
      </c>
      <c r="D46" s="2" t="s">
        <v>27</v>
      </c>
      <c r="E46" s="2">
        <v>2015</v>
      </c>
      <c r="F46" s="2" t="s">
        <v>28</v>
      </c>
      <c r="G46" s="2">
        <f>(78+86+85+84+85)/5</f>
        <v>83.6</v>
      </c>
      <c r="H46" s="2" t="s">
        <v>38</v>
      </c>
    </row>
    <row r="47" spans="1:10" x14ac:dyDescent="0.2">
      <c r="A47" s="2">
        <v>129</v>
      </c>
      <c r="B47" s="5" t="s">
        <v>47</v>
      </c>
      <c r="C47" s="6"/>
      <c r="D47" s="6" t="s">
        <v>48</v>
      </c>
      <c r="E47" s="6">
        <v>2015</v>
      </c>
      <c r="F47" s="6" t="s">
        <v>26</v>
      </c>
      <c r="G47" s="2">
        <f>(83+85+85+85+80)/5</f>
        <v>83.6</v>
      </c>
      <c r="H47" s="2" t="s">
        <v>38</v>
      </c>
    </row>
    <row r="48" spans="1:10" x14ac:dyDescent="0.2">
      <c r="A48" s="2">
        <v>14</v>
      </c>
      <c r="B48" s="2" t="s">
        <v>163</v>
      </c>
      <c r="C48" s="2" t="s">
        <v>88</v>
      </c>
      <c r="D48" s="2" t="s">
        <v>211</v>
      </c>
      <c r="E48" s="2">
        <v>2015</v>
      </c>
      <c r="F48" s="2" t="s">
        <v>66</v>
      </c>
      <c r="G48" s="10">
        <f>(82+82+83+84+87)/5</f>
        <v>83.6</v>
      </c>
      <c r="H48" s="2" t="s">
        <v>38</v>
      </c>
    </row>
    <row r="49" spans="1:8" x14ac:dyDescent="0.2">
      <c r="A49" s="2">
        <v>123</v>
      </c>
      <c r="B49" s="2" t="s">
        <v>180</v>
      </c>
      <c r="C49" s="2" t="s">
        <v>212</v>
      </c>
      <c r="D49" s="2" t="s">
        <v>213</v>
      </c>
      <c r="E49" s="2">
        <v>2013</v>
      </c>
      <c r="F49" s="2" t="s">
        <v>76</v>
      </c>
      <c r="G49" s="2">
        <f>(83+84+84+80+87)/5</f>
        <v>83.6</v>
      </c>
      <c r="H49" s="2" t="s">
        <v>38</v>
      </c>
    </row>
    <row r="50" spans="1:8" x14ac:dyDescent="0.2">
      <c r="A50" s="2">
        <v>111</v>
      </c>
      <c r="B50" s="11" t="s">
        <v>160</v>
      </c>
      <c r="C50" s="11" t="s">
        <v>144</v>
      </c>
      <c r="D50" s="11" t="s">
        <v>145</v>
      </c>
      <c r="E50" s="11">
        <v>2013</v>
      </c>
      <c r="F50" s="11" t="s">
        <v>19</v>
      </c>
      <c r="G50" s="10">
        <f>(82+83+83+83+86)/5</f>
        <v>83.4</v>
      </c>
      <c r="H50" s="2" t="s">
        <v>38</v>
      </c>
    </row>
    <row r="51" spans="1:8" x14ac:dyDescent="0.2">
      <c r="A51" s="2">
        <v>112</v>
      </c>
      <c r="B51" s="11" t="s">
        <v>160</v>
      </c>
      <c r="C51" s="11" t="s">
        <v>13</v>
      </c>
      <c r="D51" s="11" t="s">
        <v>146</v>
      </c>
      <c r="E51" s="11">
        <v>2012</v>
      </c>
      <c r="F51" s="11" t="s">
        <v>19</v>
      </c>
      <c r="G51" s="10">
        <f>(82+84+83+83+85)/5</f>
        <v>83.4</v>
      </c>
      <c r="H51" s="2" t="s">
        <v>38</v>
      </c>
    </row>
    <row r="52" spans="1:8" x14ac:dyDescent="0.2">
      <c r="A52" s="2">
        <v>99</v>
      </c>
      <c r="B52" s="2" t="s">
        <v>8</v>
      </c>
      <c r="C52" s="2" t="s">
        <v>199</v>
      </c>
      <c r="D52" s="2" t="s">
        <v>209</v>
      </c>
      <c r="E52" s="2">
        <v>2015</v>
      </c>
      <c r="F52" s="2" t="s">
        <v>50</v>
      </c>
      <c r="G52" s="10">
        <f>(83+82+86+82+84)/5</f>
        <v>83.4</v>
      </c>
      <c r="H52" s="12" t="s">
        <v>38</v>
      </c>
    </row>
    <row r="53" spans="1:8" x14ac:dyDescent="0.2">
      <c r="A53" s="2">
        <v>1</v>
      </c>
      <c r="B53" s="7"/>
      <c r="C53" s="2" t="s">
        <v>53</v>
      </c>
      <c r="D53" s="2" t="s">
        <v>210</v>
      </c>
      <c r="E53" s="2">
        <v>2015</v>
      </c>
      <c r="F53" s="2" t="s">
        <v>43</v>
      </c>
      <c r="G53" s="10">
        <f>(84+81+84+85+83)/5</f>
        <v>83.4</v>
      </c>
      <c r="H53" s="2" t="s">
        <v>38</v>
      </c>
    </row>
    <row r="54" spans="1:8" x14ac:dyDescent="0.2">
      <c r="A54" s="2">
        <v>25</v>
      </c>
      <c r="B54" s="2" t="s">
        <v>8</v>
      </c>
      <c r="C54" s="2" t="s">
        <v>111</v>
      </c>
      <c r="D54" s="2" t="s">
        <v>111</v>
      </c>
      <c r="E54" s="2">
        <v>2015</v>
      </c>
      <c r="F54" s="2" t="s">
        <v>71</v>
      </c>
      <c r="G54" s="10">
        <f>(88+83+80+82)/4</f>
        <v>83.25</v>
      </c>
      <c r="H54" s="2" t="s">
        <v>38</v>
      </c>
    </row>
    <row r="55" spans="1:8" x14ac:dyDescent="0.2">
      <c r="A55" s="2">
        <v>130</v>
      </c>
      <c r="B55" s="7"/>
      <c r="C55" s="2" t="s">
        <v>41</v>
      </c>
      <c r="D55" s="2" t="s">
        <v>42</v>
      </c>
      <c r="E55" s="2">
        <v>2015</v>
      </c>
      <c r="F55" s="2" t="s">
        <v>43</v>
      </c>
      <c r="G55" s="2">
        <f>(80+83+87+84+82)/5</f>
        <v>83.2</v>
      </c>
      <c r="H55" s="2" t="s">
        <v>38</v>
      </c>
    </row>
    <row r="56" spans="1:8" x14ac:dyDescent="0.2">
      <c r="A56" s="2">
        <v>131</v>
      </c>
      <c r="B56" s="2" t="s">
        <v>44</v>
      </c>
      <c r="C56" s="2"/>
      <c r="D56" s="2" t="s">
        <v>45</v>
      </c>
      <c r="E56" s="2"/>
      <c r="F56" s="2" t="s">
        <v>46</v>
      </c>
      <c r="G56" s="2">
        <f>(85+87+84+82+78)/5</f>
        <v>83.2</v>
      </c>
      <c r="H56" s="2" t="s">
        <v>38</v>
      </c>
    </row>
    <row r="57" spans="1:8" x14ac:dyDescent="0.2">
      <c r="A57" s="2">
        <v>59</v>
      </c>
      <c r="B57" s="2" t="s">
        <v>8</v>
      </c>
      <c r="C57" s="2" t="s">
        <v>13</v>
      </c>
      <c r="D57" s="2" t="s">
        <v>40</v>
      </c>
      <c r="E57" s="2">
        <v>2015</v>
      </c>
      <c r="F57" s="2" t="s">
        <v>19</v>
      </c>
      <c r="G57" s="2">
        <f>(82+83+82+84+84)/5</f>
        <v>83</v>
      </c>
      <c r="H57" s="2" t="s">
        <v>38</v>
      </c>
    </row>
    <row r="58" spans="1:8" x14ac:dyDescent="0.2">
      <c r="A58" s="2">
        <v>34</v>
      </c>
      <c r="B58" s="2" t="s">
        <v>8</v>
      </c>
      <c r="C58" s="2" t="s">
        <v>104</v>
      </c>
      <c r="D58" s="2" t="s">
        <v>140</v>
      </c>
      <c r="E58" s="2">
        <v>2015</v>
      </c>
      <c r="F58" s="2" t="s">
        <v>46</v>
      </c>
      <c r="G58" s="10">
        <f>(84+81+84)/3</f>
        <v>83</v>
      </c>
      <c r="H58" s="2" t="s">
        <v>38</v>
      </c>
    </row>
    <row r="59" spans="1:8" x14ac:dyDescent="0.2">
      <c r="A59" s="2">
        <v>46</v>
      </c>
      <c r="B59" s="2" t="s">
        <v>8</v>
      </c>
      <c r="C59" s="2" t="s">
        <v>141</v>
      </c>
      <c r="D59" s="2" t="s">
        <v>141</v>
      </c>
      <c r="E59" s="2">
        <v>2015</v>
      </c>
      <c r="F59" s="2" t="s">
        <v>142</v>
      </c>
      <c r="G59" s="10">
        <f>(81+82+83+86)/4</f>
        <v>83</v>
      </c>
      <c r="H59" s="2" t="s">
        <v>38</v>
      </c>
    </row>
    <row r="60" spans="1:8" x14ac:dyDescent="0.2">
      <c r="A60" s="2">
        <v>47</v>
      </c>
      <c r="B60" s="2" t="s">
        <v>8</v>
      </c>
      <c r="C60" s="2" t="s">
        <v>141</v>
      </c>
      <c r="D60" s="2" t="s">
        <v>143</v>
      </c>
      <c r="E60" s="2">
        <v>2015</v>
      </c>
      <c r="F60" s="2" t="s">
        <v>64</v>
      </c>
      <c r="G60" s="10">
        <f>(85+83+78+86)/4</f>
        <v>83</v>
      </c>
      <c r="H60" s="2" t="s">
        <v>38</v>
      </c>
    </row>
    <row r="61" spans="1:8" x14ac:dyDescent="0.2">
      <c r="A61" s="2">
        <v>4</v>
      </c>
      <c r="B61" s="2" t="s">
        <v>8</v>
      </c>
      <c r="C61" s="2" t="s">
        <v>53</v>
      </c>
      <c r="D61" s="2" t="s">
        <v>208</v>
      </c>
      <c r="E61" s="2">
        <v>2015</v>
      </c>
      <c r="F61" s="2" t="s">
        <v>83</v>
      </c>
      <c r="G61" s="10">
        <f>(87+78+82+86+82)/5</f>
        <v>83</v>
      </c>
      <c r="H61" s="2" t="s">
        <v>38</v>
      </c>
    </row>
    <row r="62" spans="1:8" x14ac:dyDescent="0.2">
      <c r="A62" s="2">
        <v>76</v>
      </c>
      <c r="B62" s="2" t="s">
        <v>8</v>
      </c>
      <c r="C62" s="2" t="s">
        <v>9</v>
      </c>
      <c r="D62" s="2" t="s">
        <v>18</v>
      </c>
      <c r="E62" s="2">
        <v>2015</v>
      </c>
      <c r="F62" s="2" t="s">
        <v>19</v>
      </c>
      <c r="G62" s="2">
        <f>(82+82+85+80+85)/5</f>
        <v>82.8</v>
      </c>
      <c r="H62" s="2" t="s">
        <v>38</v>
      </c>
    </row>
    <row r="63" spans="1:8" x14ac:dyDescent="0.2">
      <c r="A63" s="2">
        <v>9</v>
      </c>
      <c r="B63" s="14" t="s">
        <v>163</v>
      </c>
      <c r="C63" s="2"/>
      <c r="D63" s="2" t="s">
        <v>205</v>
      </c>
      <c r="E63" s="2">
        <v>2015</v>
      </c>
      <c r="F63" s="2" t="s">
        <v>26</v>
      </c>
      <c r="G63" s="10">
        <f>(82+83+83+82+84)/5</f>
        <v>82.8</v>
      </c>
      <c r="H63" s="2" t="s">
        <v>38</v>
      </c>
    </row>
    <row r="64" spans="1:8" x14ac:dyDescent="0.2">
      <c r="A64" s="2">
        <v>15</v>
      </c>
      <c r="B64" s="2" t="s">
        <v>206</v>
      </c>
      <c r="C64" s="2"/>
      <c r="D64" s="2" t="s">
        <v>207</v>
      </c>
      <c r="E64" s="2">
        <v>2015</v>
      </c>
      <c r="F64" s="2" t="s">
        <v>46</v>
      </c>
      <c r="G64" s="10">
        <f>(79+84+82+82+87)/5</f>
        <v>82.8</v>
      </c>
      <c r="H64" s="2" t="s">
        <v>38</v>
      </c>
    </row>
    <row r="65" spans="1:8" x14ac:dyDescent="0.2">
      <c r="A65" s="2">
        <v>48</v>
      </c>
      <c r="B65" s="2"/>
      <c r="C65" s="2"/>
      <c r="D65" s="2" t="s">
        <v>138</v>
      </c>
      <c r="E65" s="2"/>
      <c r="F65" s="2" t="s">
        <v>139</v>
      </c>
      <c r="G65" s="10">
        <f>(83+83+80+85)/4</f>
        <v>82.75</v>
      </c>
      <c r="H65" s="2" t="s">
        <v>38</v>
      </c>
    </row>
    <row r="66" spans="1:8" x14ac:dyDescent="0.2">
      <c r="A66" s="2">
        <v>19</v>
      </c>
      <c r="B66" s="2" t="s">
        <v>8</v>
      </c>
      <c r="C66" s="2" t="s">
        <v>133</v>
      </c>
      <c r="D66" s="2" t="s">
        <v>134</v>
      </c>
      <c r="E66" s="2">
        <v>2015</v>
      </c>
      <c r="F66" s="2" t="s">
        <v>58</v>
      </c>
      <c r="G66" s="10">
        <f>(81+85+81+83)/4</f>
        <v>82.5</v>
      </c>
      <c r="H66" s="2" t="s">
        <v>38</v>
      </c>
    </row>
    <row r="67" spans="1:8" x14ac:dyDescent="0.2">
      <c r="A67" s="2">
        <v>20</v>
      </c>
      <c r="B67" s="2" t="s">
        <v>8</v>
      </c>
      <c r="C67" s="2" t="s">
        <v>135</v>
      </c>
      <c r="D67" s="2" t="s">
        <v>136</v>
      </c>
      <c r="E67" s="2">
        <v>2015</v>
      </c>
      <c r="F67" s="2" t="s">
        <v>58</v>
      </c>
      <c r="G67" s="10">
        <f>(83+82+81+84)/4</f>
        <v>82.5</v>
      </c>
      <c r="H67" s="2" t="s">
        <v>38</v>
      </c>
    </row>
    <row r="68" spans="1:8" x14ac:dyDescent="0.2">
      <c r="A68" s="2">
        <v>38</v>
      </c>
      <c r="B68" s="2" t="s">
        <v>8</v>
      </c>
      <c r="C68" s="2" t="s">
        <v>104</v>
      </c>
      <c r="D68" s="2" t="s">
        <v>104</v>
      </c>
      <c r="E68" s="2">
        <v>2015</v>
      </c>
      <c r="F68" s="2" t="s">
        <v>137</v>
      </c>
      <c r="G68" s="10">
        <f>(83+82+83+82)/4</f>
        <v>82.5</v>
      </c>
      <c r="H68" s="2" t="s">
        <v>38</v>
      </c>
    </row>
    <row r="69" spans="1:8" x14ac:dyDescent="0.2">
      <c r="A69" s="2">
        <v>60</v>
      </c>
      <c r="B69" s="4"/>
      <c r="C69" s="2" t="s">
        <v>13</v>
      </c>
      <c r="D69" s="2" t="s">
        <v>39</v>
      </c>
      <c r="E69" s="2">
        <v>2014</v>
      </c>
      <c r="F69" s="2" t="s">
        <v>28</v>
      </c>
      <c r="G69" s="2">
        <f>(83+82+83+82+82)/5</f>
        <v>82.4</v>
      </c>
      <c r="H69" s="2" t="s">
        <v>38</v>
      </c>
    </row>
    <row r="70" spans="1:8" x14ac:dyDescent="0.2">
      <c r="A70" s="2">
        <v>18</v>
      </c>
      <c r="B70" s="8" t="s">
        <v>59</v>
      </c>
      <c r="C70" s="8" t="s">
        <v>131</v>
      </c>
      <c r="D70" s="8" t="s">
        <v>132</v>
      </c>
      <c r="E70" s="8">
        <v>2015</v>
      </c>
      <c r="F70" s="8" t="s">
        <v>58</v>
      </c>
      <c r="G70" s="10">
        <f>(84+82+81)/3</f>
        <v>82.333333333333329</v>
      </c>
      <c r="H70" s="2" t="s">
        <v>38</v>
      </c>
    </row>
    <row r="71" spans="1:8" x14ac:dyDescent="0.2">
      <c r="A71" s="2">
        <v>43</v>
      </c>
      <c r="B71" s="2" t="s">
        <v>8</v>
      </c>
      <c r="C71" s="2" t="s">
        <v>130</v>
      </c>
      <c r="D71" s="2" t="s">
        <v>130</v>
      </c>
      <c r="E71" s="2">
        <v>2015</v>
      </c>
      <c r="F71" s="2" t="s">
        <v>17</v>
      </c>
      <c r="G71" s="10">
        <f>(86+78+83+82)/4</f>
        <v>82.25</v>
      </c>
      <c r="H71" s="2" t="s">
        <v>38</v>
      </c>
    </row>
    <row r="72" spans="1:8" x14ac:dyDescent="0.2">
      <c r="A72" s="2">
        <v>17</v>
      </c>
      <c r="B72" s="2" t="s">
        <v>8</v>
      </c>
      <c r="C72" s="2" t="s">
        <v>111</v>
      </c>
      <c r="D72" s="2" t="s">
        <v>111</v>
      </c>
      <c r="E72" s="2">
        <v>2015</v>
      </c>
      <c r="F72" s="2" t="s">
        <v>20</v>
      </c>
      <c r="G72" s="10">
        <f>(82+83+81)/3</f>
        <v>82</v>
      </c>
      <c r="H72" s="2" t="s">
        <v>38</v>
      </c>
    </row>
    <row r="73" spans="1:8" x14ac:dyDescent="0.2">
      <c r="A73" s="2">
        <v>37</v>
      </c>
      <c r="B73" s="2" t="s">
        <v>8</v>
      </c>
      <c r="C73" s="2" t="s">
        <v>104</v>
      </c>
      <c r="D73" s="2" t="s">
        <v>104</v>
      </c>
      <c r="E73" s="2">
        <v>2015</v>
      </c>
      <c r="F73" s="2" t="s">
        <v>66</v>
      </c>
      <c r="G73" s="10">
        <f>(82+83+81)/3</f>
        <v>82</v>
      </c>
      <c r="H73" s="2" t="s">
        <v>38</v>
      </c>
    </row>
    <row r="74" spans="1:8" x14ac:dyDescent="0.2">
      <c r="A74" s="2">
        <v>12</v>
      </c>
      <c r="B74" s="2" t="s">
        <v>163</v>
      </c>
      <c r="C74" s="2" t="s">
        <v>201</v>
      </c>
      <c r="D74" s="2" t="s">
        <v>202</v>
      </c>
      <c r="E74" s="2">
        <v>2015</v>
      </c>
      <c r="F74" s="2" t="s">
        <v>72</v>
      </c>
      <c r="G74" s="10">
        <f>(82+83+82+81+82)/5</f>
        <v>82</v>
      </c>
      <c r="H74" s="2" t="s">
        <v>38</v>
      </c>
    </row>
    <row r="75" spans="1:8" x14ac:dyDescent="0.2">
      <c r="A75" s="2">
        <v>115</v>
      </c>
      <c r="B75" s="2" t="s">
        <v>180</v>
      </c>
      <c r="C75" s="2" t="s">
        <v>114</v>
      </c>
      <c r="D75" s="2" t="s">
        <v>203</v>
      </c>
      <c r="E75" s="2">
        <v>2015</v>
      </c>
      <c r="F75" s="2" t="s">
        <v>204</v>
      </c>
      <c r="G75" s="2">
        <f>(78+80+82+80+90)/5</f>
        <v>82</v>
      </c>
      <c r="H75" s="2" t="s">
        <v>38</v>
      </c>
    </row>
    <row r="76" spans="1:8" x14ac:dyDescent="0.2">
      <c r="A76" s="2">
        <v>98</v>
      </c>
      <c r="B76" s="2" t="s">
        <v>8</v>
      </c>
      <c r="C76" s="2" t="s">
        <v>199</v>
      </c>
      <c r="D76" s="2" t="s">
        <v>200</v>
      </c>
      <c r="E76" s="2">
        <v>2015</v>
      </c>
      <c r="F76" s="2" t="s">
        <v>154</v>
      </c>
      <c r="G76" s="10">
        <f>(82+82+86+80+79)/5</f>
        <v>81.8</v>
      </c>
      <c r="H76" s="12" t="s">
        <v>38</v>
      </c>
    </row>
    <row r="77" spans="1:8" x14ac:dyDescent="0.2">
      <c r="A77" s="2">
        <v>31</v>
      </c>
      <c r="B77" s="2" t="s">
        <v>8</v>
      </c>
      <c r="C77" s="2" t="s">
        <v>104</v>
      </c>
      <c r="D77" s="2" t="s">
        <v>129</v>
      </c>
      <c r="E77" s="2">
        <v>2015</v>
      </c>
      <c r="F77" s="2" t="s">
        <v>32</v>
      </c>
      <c r="G77" s="10">
        <f>(83+80+83+81)/4</f>
        <v>81.75</v>
      </c>
      <c r="H77" s="2" t="s">
        <v>38</v>
      </c>
    </row>
    <row r="78" spans="1:8" x14ac:dyDescent="0.2">
      <c r="A78" s="2">
        <v>106</v>
      </c>
      <c r="B78" s="11" t="s">
        <v>160</v>
      </c>
      <c r="C78" s="11" t="s">
        <v>13</v>
      </c>
      <c r="D78" s="11" t="s">
        <v>128</v>
      </c>
      <c r="E78" s="11">
        <v>2015</v>
      </c>
      <c r="F78" s="11" t="s">
        <v>26</v>
      </c>
      <c r="G78" s="10">
        <f>(86+76+70+89+87.5)/5</f>
        <v>81.7</v>
      </c>
      <c r="H78" s="2" t="s">
        <v>38</v>
      </c>
    </row>
    <row r="79" spans="1:8" x14ac:dyDescent="0.2">
      <c r="A79" s="2">
        <v>36</v>
      </c>
      <c r="B79" s="2" t="s">
        <v>8</v>
      </c>
      <c r="C79" s="2" t="s">
        <v>104</v>
      </c>
      <c r="D79" s="2" t="s">
        <v>104</v>
      </c>
      <c r="E79" s="2">
        <v>2015</v>
      </c>
      <c r="F79" s="2" t="s">
        <v>115</v>
      </c>
      <c r="G79" s="10">
        <f>(81+85+79)/3</f>
        <v>81.666666666666671</v>
      </c>
      <c r="H79" s="2" t="s">
        <v>38</v>
      </c>
    </row>
    <row r="80" spans="1:8" x14ac:dyDescent="0.2">
      <c r="A80" s="2">
        <v>96</v>
      </c>
      <c r="B80" s="2" t="s">
        <v>8</v>
      </c>
      <c r="C80" s="2" t="s">
        <v>144</v>
      </c>
      <c r="D80" s="2" t="s">
        <v>198</v>
      </c>
      <c r="E80" s="2">
        <v>2015</v>
      </c>
      <c r="F80" s="2" t="s">
        <v>95</v>
      </c>
      <c r="G80" s="10">
        <f>(79+83+84+83+79)/5</f>
        <v>81.599999999999994</v>
      </c>
      <c r="H80" s="12" t="s">
        <v>38</v>
      </c>
    </row>
    <row r="81" spans="1:8" ht="17.25" x14ac:dyDescent="0.2">
      <c r="A81" s="2">
        <v>29</v>
      </c>
      <c r="B81" s="2" t="s">
        <v>8</v>
      </c>
      <c r="C81" s="2" t="s">
        <v>35</v>
      </c>
      <c r="D81" s="2" t="s">
        <v>36</v>
      </c>
      <c r="E81" s="2">
        <v>2015</v>
      </c>
      <c r="F81" s="2" t="s">
        <v>37</v>
      </c>
      <c r="G81" s="2">
        <f>(80+80+86+80+80)/5</f>
        <v>81.2</v>
      </c>
      <c r="H81" s="2" t="s">
        <v>38</v>
      </c>
    </row>
    <row r="82" spans="1:8" x14ac:dyDescent="0.2">
      <c r="A82" s="2" t="s">
        <v>196</v>
      </c>
      <c r="B82" s="13" t="s">
        <v>163</v>
      </c>
      <c r="C82" s="2" t="s">
        <v>164</v>
      </c>
      <c r="D82" s="2" t="s">
        <v>197</v>
      </c>
      <c r="E82" s="2">
        <v>2015</v>
      </c>
      <c r="F82" s="2" t="s">
        <v>19</v>
      </c>
      <c r="G82" s="10">
        <f>(82+82+82+78+81)/5</f>
        <v>81</v>
      </c>
      <c r="H82" s="2" t="s">
        <v>12</v>
      </c>
    </row>
    <row r="83" spans="1:8" x14ac:dyDescent="0.2">
      <c r="A83" s="2">
        <v>63</v>
      </c>
      <c r="B83" s="2" t="s">
        <v>8</v>
      </c>
      <c r="C83" s="2" t="s">
        <v>9</v>
      </c>
      <c r="D83" s="2" t="s">
        <v>31</v>
      </c>
      <c r="E83" s="2">
        <v>2015</v>
      </c>
      <c r="F83" s="2" t="s">
        <v>32</v>
      </c>
      <c r="G83" s="2">
        <f>(79+80+78+81+86)/5</f>
        <v>80.8</v>
      </c>
      <c r="H83" s="2" t="s">
        <v>12</v>
      </c>
    </row>
    <row r="84" spans="1:8" x14ac:dyDescent="0.2">
      <c r="A84" s="2">
        <v>64</v>
      </c>
      <c r="B84" s="2" t="s">
        <v>8</v>
      </c>
      <c r="C84" s="2" t="s">
        <v>9</v>
      </c>
      <c r="D84" s="2" t="s">
        <v>33</v>
      </c>
      <c r="E84" s="2">
        <v>2015</v>
      </c>
      <c r="F84" s="2" t="s">
        <v>34</v>
      </c>
      <c r="G84" s="2">
        <f>(77+86+86+78+77)/5</f>
        <v>80.8</v>
      </c>
      <c r="H84" s="2" t="s">
        <v>12</v>
      </c>
    </row>
    <row r="85" spans="1:8" x14ac:dyDescent="0.2">
      <c r="A85" s="2">
        <v>86</v>
      </c>
      <c r="B85" s="4"/>
      <c r="C85" s="2" t="s">
        <v>194</v>
      </c>
      <c r="D85" s="2" t="s">
        <v>195</v>
      </c>
      <c r="E85" s="2">
        <v>2015</v>
      </c>
      <c r="F85" s="2" t="s">
        <v>28</v>
      </c>
      <c r="G85" s="2">
        <f>(80+80+80+88+76)/5</f>
        <v>80.8</v>
      </c>
      <c r="H85" s="2" t="s">
        <v>12</v>
      </c>
    </row>
    <row r="86" spans="1:8" x14ac:dyDescent="0.2">
      <c r="A86" s="2">
        <v>119</v>
      </c>
      <c r="B86" s="2" t="s">
        <v>180</v>
      </c>
      <c r="C86" s="2" t="s">
        <v>53</v>
      </c>
      <c r="D86" s="2" t="s">
        <v>53</v>
      </c>
      <c r="E86" s="2">
        <v>2013</v>
      </c>
      <c r="F86" s="2" t="s">
        <v>137</v>
      </c>
      <c r="G86" s="2">
        <f>(78+78+80+83+85)/5</f>
        <v>80.8</v>
      </c>
      <c r="H86" s="2" t="s">
        <v>12</v>
      </c>
    </row>
    <row r="87" spans="1:8" x14ac:dyDescent="0.2">
      <c r="A87" s="2">
        <v>21</v>
      </c>
      <c r="B87" s="2" t="s">
        <v>8</v>
      </c>
      <c r="C87" s="2" t="s">
        <v>111</v>
      </c>
      <c r="D87" s="2" t="s">
        <v>124</v>
      </c>
      <c r="E87" s="2">
        <v>2015</v>
      </c>
      <c r="F87" s="2" t="s">
        <v>26</v>
      </c>
      <c r="G87" s="10">
        <f>(80+82+81+80)/4</f>
        <v>80.75</v>
      </c>
      <c r="H87" s="2" t="s">
        <v>12</v>
      </c>
    </row>
    <row r="88" spans="1:8" x14ac:dyDescent="0.2">
      <c r="A88" s="2">
        <v>50</v>
      </c>
      <c r="B88" s="13" t="s">
        <v>8</v>
      </c>
      <c r="C88" s="2" t="s">
        <v>125</v>
      </c>
      <c r="D88" s="2" t="s">
        <v>126</v>
      </c>
      <c r="E88" s="2">
        <v>2015</v>
      </c>
      <c r="F88" s="2" t="s">
        <v>127</v>
      </c>
      <c r="G88" s="10">
        <f>(78+86+79+80)/4</f>
        <v>80.75</v>
      </c>
      <c r="H88" s="2" t="s">
        <v>12</v>
      </c>
    </row>
    <row r="89" spans="1:8" x14ac:dyDescent="0.2">
      <c r="A89" s="2">
        <v>117</v>
      </c>
      <c r="B89" s="2" t="s">
        <v>180</v>
      </c>
      <c r="C89" s="2" t="s">
        <v>88</v>
      </c>
      <c r="D89" s="2" t="s">
        <v>193</v>
      </c>
      <c r="E89" s="2">
        <v>2014</v>
      </c>
      <c r="F89" s="2" t="s">
        <v>46</v>
      </c>
      <c r="G89" s="2">
        <f>(78+82+80+82)/4</f>
        <v>80.5</v>
      </c>
      <c r="H89" s="2" t="s">
        <v>12</v>
      </c>
    </row>
    <row r="90" spans="1:8" x14ac:dyDescent="0.2">
      <c r="A90" s="2">
        <v>78</v>
      </c>
      <c r="B90" s="2" t="s">
        <v>8</v>
      </c>
      <c r="C90" s="2" t="s">
        <v>24</v>
      </c>
      <c r="D90" s="2" t="s">
        <v>25</v>
      </c>
      <c r="E90" s="2">
        <v>2015</v>
      </c>
      <c r="F90" s="2" t="s">
        <v>26</v>
      </c>
      <c r="G90" s="2">
        <f>(76+76+83+82+85)/5</f>
        <v>80.400000000000006</v>
      </c>
      <c r="H90" s="2" t="s">
        <v>12</v>
      </c>
    </row>
    <row r="91" spans="1:8" x14ac:dyDescent="0.2">
      <c r="A91" s="2">
        <v>81</v>
      </c>
      <c r="B91" s="4"/>
      <c r="C91" s="2" t="s">
        <v>9</v>
      </c>
      <c r="D91" s="2" t="s">
        <v>27</v>
      </c>
      <c r="E91" s="2">
        <v>2014</v>
      </c>
      <c r="F91" s="2" t="s">
        <v>28</v>
      </c>
      <c r="G91" s="2">
        <f>(77+80+80+85+80)/5</f>
        <v>80.400000000000006</v>
      </c>
      <c r="H91" s="2" t="s">
        <v>12</v>
      </c>
    </row>
    <row r="92" spans="1:8" x14ac:dyDescent="0.2">
      <c r="A92" s="2">
        <v>132</v>
      </c>
      <c r="B92" s="5" t="s">
        <v>29</v>
      </c>
      <c r="C92" s="6"/>
      <c r="D92" s="6" t="s">
        <v>30</v>
      </c>
      <c r="E92" s="6">
        <v>2015</v>
      </c>
      <c r="F92" s="6" t="s">
        <v>26</v>
      </c>
      <c r="G92" s="2">
        <f>(82+80+82+79+79)/5</f>
        <v>80.400000000000006</v>
      </c>
      <c r="H92" s="2" t="s">
        <v>12</v>
      </c>
    </row>
    <row r="93" spans="1:8" x14ac:dyDescent="0.2">
      <c r="A93" s="2">
        <v>92</v>
      </c>
      <c r="B93" s="13" t="s">
        <v>8</v>
      </c>
      <c r="C93" s="2" t="s">
        <v>93</v>
      </c>
      <c r="D93" s="2" t="s">
        <v>192</v>
      </c>
      <c r="E93" s="2">
        <v>2015</v>
      </c>
      <c r="F93" s="2" t="s">
        <v>19</v>
      </c>
      <c r="G93" s="15">
        <f>(80+82+79+81+80)/5</f>
        <v>80.400000000000006</v>
      </c>
      <c r="H93" s="12" t="s">
        <v>12</v>
      </c>
    </row>
    <row r="94" spans="1:8" x14ac:dyDescent="0.2">
      <c r="A94" s="2">
        <v>137</v>
      </c>
      <c r="B94" s="11" t="s">
        <v>160</v>
      </c>
      <c r="C94" s="2" t="s">
        <v>57</v>
      </c>
      <c r="D94" s="2" t="s">
        <v>123</v>
      </c>
      <c r="E94" s="2">
        <v>2011</v>
      </c>
      <c r="F94" s="2" t="s">
        <v>19</v>
      </c>
      <c r="G94" s="2">
        <f>(81+80+80)/3</f>
        <v>80.333333333333329</v>
      </c>
      <c r="H94" s="2" t="s">
        <v>12</v>
      </c>
    </row>
    <row r="95" spans="1:8" x14ac:dyDescent="0.2">
      <c r="A95" s="2">
        <v>56</v>
      </c>
      <c r="B95" s="2" t="s">
        <v>8</v>
      </c>
      <c r="C95" s="2" t="s">
        <v>13</v>
      </c>
      <c r="D95" s="2" t="s">
        <v>22</v>
      </c>
      <c r="E95" s="2">
        <v>2015</v>
      </c>
      <c r="F95" s="2" t="s">
        <v>23</v>
      </c>
      <c r="G95" s="2">
        <f>(84+80+78+80+79)/5</f>
        <v>80.2</v>
      </c>
      <c r="H95" s="2" t="s">
        <v>12</v>
      </c>
    </row>
    <row r="96" spans="1:8" x14ac:dyDescent="0.2">
      <c r="A96" s="2">
        <v>44</v>
      </c>
      <c r="B96" s="2" t="s">
        <v>8</v>
      </c>
      <c r="C96" s="2" t="s">
        <v>41</v>
      </c>
      <c r="D96" s="2" t="s">
        <v>121</v>
      </c>
      <c r="E96" s="2">
        <v>2015</v>
      </c>
      <c r="F96" s="2" t="s">
        <v>122</v>
      </c>
      <c r="G96" s="10">
        <f>(78+80+80+82)/4</f>
        <v>80</v>
      </c>
      <c r="H96" s="2" t="s">
        <v>12</v>
      </c>
    </row>
    <row r="97" spans="1:8" x14ac:dyDescent="0.2">
      <c r="A97" s="2">
        <v>16</v>
      </c>
      <c r="B97" s="2" t="s">
        <v>189</v>
      </c>
      <c r="C97" s="2"/>
      <c r="D97" s="2" t="s">
        <v>190</v>
      </c>
      <c r="E97" s="2">
        <v>2015</v>
      </c>
      <c r="F97" s="2" t="s">
        <v>46</v>
      </c>
      <c r="G97" s="10">
        <f>(82+78+78+83+78)/5</f>
        <v>79.8</v>
      </c>
      <c r="H97" s="2" t="s">
        <v>12</v>
      </c>
    </row>
    <row r="98" spans="1:8" x14ac:dyDescent="0.2">
      <c r="A98" s="2">
        <v>116</v>
      </c>
      <c r="B98" s="2" t="s">
        <v>180</v>
      </c>
      <c r="C98" s="2" t="s">
        <v>164</v>
      </c>
      <c r="D98" s="2" t="s">
        <v>191</v>
      </c>
      <c r="E98" s="2">
        <v>2014</v>
      </c>
      <c r="F98" s="2" t="s">
        <v>46</v>
      </c>
      <c r="G98" s="2">
        <f>(78+77+85+80+79)/5</f>
        <v>79.8</v>
      </c>
      <c r="H98" s="2" t="s">
        <v>12</v>
      </c>
    </row>
    <row r="99" spans="1:8" x14ac:dyDescent="0.2">
      <c r="A99" s="2">
        <v>42</v>
      </c>
      <c r="B99" s="2" t="s">
        <v>8</v>
      </c>
      <c r="C99" s="2" t="s">
        <v>120</v>
      </c>
      <c r="D99" s="2" t="s">
        <v>120</v>
      </c>
      <c r="E99" s="2">
        <v>2015</v>
      </c>
      <c r="F99" s="2" t="s">
        <v>115</v>
      </c>
      <c r="G99" s="10">
        <f>(82+77+81+79)/4</f>
        <v>79.75</v>
      </c>
      <c r="H99" s="2" t="s">
        <v>12</v>
      </c>
    </row>
    <row r="100" spans="1:8" x14ac:dyDescent="0.2">
      <c r="A100" s="2">
        <v>87</v>
      </c>
      <c r="B100" s="2" t="s">
        <v>8</v>
      </c>
      <c r="C100" s="2" t="s">
        <v>174</v>
      </c>
      <c r="D100" s="2" t="s">
        <v>188</v>
      </c>
      <c r="E100" s="2">
        <v>2015</v>
      </c>
      <c r="F100" s="2" t="s">
        <v>26</v>
      </c>
      <c r="G100" s="10">
        <f>(83+77+82+77)/4</f>
        <v>79.75</v>
      </c>
      <c r="H100" s="2" t="s">
        <v>12</v>
      </c>
    </row>
    <row r="101" spans="1:8" x14ac:dyDescent="0.2">
      <c r="A101" s="2">
        <v>66</v>
      </c>
      <c r="B101" s="2" t="s">
        <v>8</v>
      </c>
      <c r="C101" s="2" t="s">
        <v>9</v>
      </c>
      <c r="D101" s="2" t="s">
        <v>9</v>
      </c>
      <c r="E101" s="2">
        <v>2015</v>
      </c>
      <c r="F101" s="2" t="s">
        <v>20</v>
      </c>
      <c r="G101" s="2">
        <f>(82+83+83+84+66)/5</f>
        <v>79.599999999999994</v>
      </c>
      <c r="H101" s="2" t="s">
        <v>12</v>
      </c>
    </row>
    <row r="102" spans="1:8" x14ac:dyDescent="0.2">
      <c r="A102" s="2">
        <v>82</v>
      </c>
      <c r="B102" s="2" t="s">
        <v>8</v>
      </c>
      <c r="C102" s="2" t="s">
        <v>9</v>
      </c>
      <c r="D102" s="2" t="s">
        <v>21</v>
      </c>
      <c r="E102" s="2">
        <v>2014</v>
      </c>
      <c r="F102" s="2" t="s">
        <v>19</v>
      </c>
      <c r="G102" s="2">
        <f>(80+82+80+79+77)/5</f>
        <v>79.599999999999994</v>
      </c>
      <c r="H102" s="2" t="s">
        <v>12</v>
      </c>
    </row>
    <row r="103" spans="1:8" x14ac:dyDescent="0.2">
      <c r="A103" s="2">
        <v>6</v>
      </c>
      <c r="B103" s="2" t="s">
        <v>163</v>
      </c>
      <c r="C103" s="2" t="s">
        <v>53</v>
      </c>
      <c r="D103" s="2" t="s">
        <v>186</v>
      </c>
      <c r="E103" s="2">
        <v>2015</v>
      </c>
      <c r="F103" s="2" t="s">
        <v>187</v>
      </c>
      <c r="G103" s="10">
        <f>(80+80+79+79)/4</f>
        <v>79.5</v>
      </c>
      <c r="H103" s="2" t="s">
        <v>12</v>
      </c>
    </row>
    <row r="104" spans="1:8" x14ac:dyDescent="0.2">
      <c r="A104" s="2">
        <v>84</v>
      </c>
      <c r="B104" s="2" t="s">
        <v>8</v>
      </c>
      <c r="C104" s="2" t="s">
        <v>9</v>
      </c>
      <c r="D104" s="2" t="s">
        <v>18</v>
      </c>
      <c r="E104" s="2">
        <v>2013</v>
      </c>
      <c r="F104" s="2" t="s">
        <v>19</v>
      </c>
      <c r="G104" s="2">
        <f>(87+76+80+77+77)/5</f>
        <v>79.400000000000006</v>
      </c>
      <c r="H104" s="2" t="s">
        <v>12</v>
      </c>
    </row>
    <row r="105" spans="1:8" x14ac:dyDescent="0.2">
      <c r="A105" s="2">
        <v>24</v>
      </c>
      <c r="B105" s="2" t="s">
        <v>8</v>
      </c>
      <c r="C105" s="2" t="s">
        <v>111</v>
      </c>
      <c r="D105" s="2" t="s">
        <v>119</v>
      </c>
      <c r="E105" s="2">
        <v>2015</v>
      </c>
      <c r="F105" s="2" t="s">
        <v>56</v>
      </c>
      <c r="G105" s="10">
        <f>(79+78+82+78)/4</f>
        <v>79.25</v>
      </c>
      <c r="H105" s="2" t="s">
        <v>12</v>
      </c>
    </row>
    <row r="106" spans="1:8" x14ac:dyDescent="0.2">
      <c r="A106" s="2">
        <v>67</v>
      </c>
      <c r="B106" s="2" t="s">
        <v>8</v>
      </c>
      <c r="C106" s="2" t="s">
        <v>9</v>
      </c>
      <c r="D106" s="2" t="s">
        <v>16</v>
      </c>
      <c r="E106" s="2">
        <v>2014</v>
      </c>
      <c r="F106" s="2" t="s">
        <v>17</v>
      </c>
      <c r="G106" s="2">
        <f>(78+77+80+82+77)/5</f>
        <v>78.8</v>
      </c>
      <c r="H106" s="2" t="s">
        <v>12</v>
      </c>
    </row>
    <row r="107" spans="1:8" x14ac:dyDescent="0.2">
      <c r="A107" s="2">
        <v>89</v>
      </c>
      <c r="B107" s="2" t="s">
        <v>8</v>
      </c>
      <c r="C107" s="2" t="s">
        <v>174</v>
      </c>
      <c r="D107" s="2" t="s">
        <v>175</v>
      </c>
      <c r="E107" s="2">
        <v>2013</v>
      </c>
      <c r="F107" s="2" t="s">
        <v>95</v>
      </c>
      <c r="G107" s="12">
        <f>(78+79+82+77+77)/5</f>
        <v>78.599999999999994</v>
      </c>
      <c r="H107" s="12" t="s">
        <v>12</v>
      </c>
    </row>
    <row r="108" spans="1:8" x14ac:dyDescent="0.2">
      <c r="A108" s="2">
        <v>10</v>
      </c>
      <c r="B108" s="2" t="s">
        <v>163</v>
      </c>
      <c r="C108" s="2" t="s">
        <v>184</v>
      </c>
      <c r="D108" s="2" t="s">
        <v>185</v>
      </c>
      <c r="E108" s="2">
        <v>2015</v>
      </c>
      <c r="F108" s="2" t="s">
        <v>64</v>
      </c>
      <c r="G108" s="10">
        <f>(80+77+78+78+80)/5</f>
        <v>78.599999999999994</v>
      </c>
      <c r="H108" s="2" t="s">
        <v>12</v>
      </c>
    </row>
    <row r="109" spans="1:8" x14ac:dyDescent="0.2">
      <c r="A109" s="2">
        <v>8</v>
      </c>
      <c r="B109" s="2" t="s">
        <v>163</v>
      </c>
      <c r="C109" s="2" t="s">
        <v>178</v>
      </c>
      <c r="D109" s="2" t="s">
        <v>179</v>
      </c>
      <c r="E109" s="2">
        <v>2015</v>
      </c>
      <c r="F109" s="2" t="s">
        <v>115</v>
      </c>
      <c r="G109" s="10">
        <f>(78+82+76+80+76)/5</f>
        <v>78.400000000000006</v>
      </c>
      <c r="H109" s="2" t="s">
        <v>12</v>
      </c>
    </row>
    <row r="110" spans="1:8" x14ac:dyDescent="0.2">
      <c r="A110" s="2">
        <v>113</v>
      </c>
      <c r="B110" s="2" t="s">
        <v>180</v>
      </c>
      <c r="C110" s="2" t="s">
        <v>181</v>
      </c>
      <c r="D110" s="2" t="s">
        <v>182</v>
      </c>
      <c r="E110" s="2">
        <v>2011</v>
      </c>
      <c r="F110" s="2" t="s">
        <v>183</v>
      </c>
      <c r="G110" s="10">
        <f>(82+78+80+77+75)/5</f>
        <v>78.400000000000006</v>
      </c>
      <c r="H110" s="2" t="s">
        <v>12</v>
      </c>
    </row>
    <row r="111" spans="1:8" x14ac:dyDescent="0.2">
      <c r="A111" s="2">
        <v>101</v>
      </c>
      <c r="B111" s="2" t="s">
        <v>8</v>
      </c>
      <c r="C111" s="2" t="s">
        <v>117</v>
      </c>
      <c r="D111" s="2" t="s">
        <v>118</v>
      </c>
      <c r="E111" s="2">
        <v>2015</v>
      </c>
      <c r="F111" s="2" t="s">
        <v>34</v>
      </c>
      <c r="G111" s="10">
        <f>(76+82+77)/3</f>
        <v>78.333333333333329</v>
      </c>
      <c r="H111" s="2" t="s">
        <v>12</v>
      </c>
    </row>
    <row r="112" spans="1:8" x14ac:dyDescent="0.2">
      <c r="A112" s="2">
        <v>90</v>
      </c>
      <c r="B112" s="4"/>
      <c r="C112" s="2" t="s">
        <v>174</v>
      </c>
      <c r="D112" s="2" t="s">
        <v>175</v>
      </c>
      <c r="E112" s="2">
        <v>2006</v>
      </c>
      <c r="F112" s="2" t="s">
        <v>28</v>
      </c>
      <c r="G112" s="12">
        <f>(76+80+77+82+76)/5</f>
        <v>78.2</v>
      </c>
      <c r="H112" s="12" t="s">
        <v>12</v>
      </c>
    </row>
    <row r="113" spans="1:8" x14ac:dyDescent="0.2">
      <c r="A113" s="2">
        <v>91</v>
      </c>
      <c r="B113" s="2" t="s">
        <v>8</v>
      </c>
      <c r="C113" s="2" t="s">
        <v>93</v>
      </c>
      <c r="D113" s="2" t="s">
        <v>176</v>
      </c>
      <c r="E113" s="2">
        <v>2015</v>
      </c>
      <c r="F113" s="2" t="s">
        <v>177</v>
      </c>
      <c r="G113" s="12">
        <f>(80+78+78+78+77)/5</f>
        <v>78.2</v>
      </c>
      <c r="H113" s="12" t="s">
        <v>12</v>
      </c>
    </row>
    <row r="114" spans="1:8" x14ac:dyDescent="0.2">
      <c r="A114" s="2">
        <v>32</v>
      </c>
      <c r="B114" s="2" t="s">
        <v>8</v>
      </c>
      <c r="C114" s="2" t="s">
        <v>104</v>
      </c>
      <c r="D114" s="2" t="s">
        <v>104</v>
      </c>
      <c r="E114" s="2">
        <v>2015</v>
      </c>
      <c r="F114" s="2" t="s">
        <v>116</v>
      </c>
      <c r="G114" s="10">
        <f>(79+75+80+78)/4</f>
        <v>78</v>
      </c>
      <c r="H114" s="2" t="s">
        <v>12</v>
      </c>
    </row>
    <row r="115" spans="1:8" x14ac:dyDescent="0.2">
      <c r="A115" s="2">
        <v>85</v>
      </c>
      <c r="B115" s="2" t="s">
        <v>8</v>
      </c>
      <c r="C115" s="2" t="s">
        <v>170</v>
      </c>
      <c r="D115" s="2" t="s">
        <v>171</v>
      </c>
      <c r="E115" s="2">
        <v>2015</v>
      </c>
      <c r="F115" s="2" t="s">
        <v>172</v>
      </c>
      <c r="G115" s="2">
        <f>(78+79+78+77+77)/5</f>
        <v>77.8</v>
      </c>
      <c r="H115" s="2" t="s">
        <v>12</v>
      </c>
    </row>
    <row r="116" spans="1:8" x14ac:dyDescent="0.2">
      <c r="A116" s="2">
        <v>7</v>
      </c>
      <c r="B116" s="2" t="s">
        <v>163</v>
      </c>
      <c r="C116" s="2" t="s">
        <v>88</v>
      </c>
      <c r="D116" s="2" t="s">
        <v>173</v>
      </c>
      <c r="E116" s="2">
        <v>2015</v>
      </c>
      <c r="F116" s="2" t="s">
        <v>32</v>
      </c>
      <c r="G116" s="10">
        <f>(76+78+80+77+78)/5</f>
        <v>77.8</v>
      </c>
      <c r="H116" s="2" t="s">
        <v>12</v>
      </c>
    </row>
    <row r="117" spans="1:8" x14ac:dyDescent="0.2">
      <c r="A117" s="2">
        <v>61</v>
      </c>
      <c r="B117" s="2" t="s">
        <v>8</v>
      </c>
      <c r="C117" s="2" t="s">
        <v>13</v>
      </c>
      <c r="D117" s="2" t="s">
        <v>14</v>
      </c>
      <c r="E117" s="2">
        <v>2013</v>
      </c>
      <c r="F117" s="2" t="s">
        <v>15</v>
      </c>
      <c r="G117" s="2">
        <f>(77+77+78+76+80)/5</f>
        <v>77.599999999999994</v>
      </c>
      <c r="H117" s="2" t="s">
        <v>12</v>
      </c>
    </row>
    <row r="118" spans="1:8" x14ac:dyDescent="0.2">
      <c r="A118" s="2">
        <v>41</v>
      </c>
      <c r="B118" s="2" t="s">
        <v>8</v>
      </c>
      <c r="C118" s="2" t="s">
        <v>113</v>
      </c>
      <c r="D118" s="2" t="s">
        <v>114</v>
      </c>
      <c r="E118" s="2">
        <v>2015</v>
      </c>
      <c r="F118" s="2" t="s">
        <v>115</v>
      </c>
      <c r="G118" s="10">
        <f>(78+80+76+76)/4</f>
        <v>77.5</v>
      </c>
      <c r="H118" s="2" t="s">
        <v>12</v>
      </c>
    </row>
    <row r="119" spans="1:8" x14ac:dyDescent="0.2">
      <c r="A119" s="2">
        <v>69</v>
      </c>
      <c r="B119" s="2" t="s">
        <v>8</v>
      </c>
      <c r="C119" s="2" t="s">
        <v>9</v>
      </c>
      <c r="D119" s="2" t="s">
        <v>10</v>
      </c>
      <c r="E119" s="2">
        <v>2015</v>
      </c>
      <c r="F119" s="2" t="s">
        <v>11</v>
      </c>
      <c r="G119" s="2">
        <f>(76+80+77+77+77)/5</f>
        <v>77.400000000000006</v>
      </c>
      <c r="H119" s="2" t="s">
        <v>12</v>
      </c>
    </row>
    <row r="120" spans="1:8" x14ac:dyDescent="0.2">
      <c r="A120" s="2">
        <v>95</v>
      </c>
      <c r="B120" s="2" t="s">
        <v>8</v>
      </c>
      <c r="C120" s="2" t="s">
        <v>99</v>
      </c>
      <c r="D120" s="2" t="s">
        <v>162</v>
      </c>
      <c r="E120" s="2">
        <v>2015</v>
      </c>
      <c r="F120" s="2" t="s">
        <v>50</v>
      </c>
      <c r="G120" s="10">
        <f>(78+78+78+77+76)/5</f>
        <v>77.400000000000006</v>
      </c>
      <c r="H120" s="12" t="s">
        <v>12</v>
      </c>
    </row>
    <row r="121" spans="1:8" x14ac:dyDescent="0.2">
      <c r="A121" s="2">
        <v>23</v>
      </c>
      <c r="B121" s="2" t="s">
        <v>8</v>
      </c>
      <c r="C121" s="2" t="s">
        <v>111</v>
      </c>
      <c r="D121" s="2" t="s">
        <v>112</v>
      </c>
      <c r="E121" s="2">
        <v>2015</v>
      </c>
      <c r="F121" s="2" t="s">
        <v>76</v>
      </c>
      <c r="G121" s="10">
        <f>(78+76+77+77)/4</f>
        <v>77</v>
      </c>
      <c r="H121" s="2" t="s">
        <v>12</v>
      </c>
    </row>
    <row r="122" spans="1:8" x14ac:dyDescent="0.2">
      <c r="A122" s="2">
        <v>2</v>
      </c>
      <c r="B122" s="2" t="s">
        <v>163</v>
      </c>
      <c r="C122" s="2" t="s">
        <v>167</v>
      </c>
      <c r="D122" s="2" t="s">
        <v>168</v>
      </c>
      <c r="E122" s="2">
        <v>2015</v>
      </c>
      <c r="F122" s="2" t="s">
        <v>169</v>
      </c>
      <c r="G122" s="10">
        <f>(80+76+75+76+78)/5</f>
        <v>77</v>
      </c>
      <c r="H122" s="2" t="s">
        <v>12</v>
      </c>
    </row>
    <row r="123" spans="1:8" x14ac:dyDescent="0.2">
      <c r="A123" s="2">
        <v>3</v>
      </c>
      <c r="B123" s="2" t="s">
        <v>163</v>
      </c>
      <c r="C123" s="2" t="s">
        <v>164</v>
      </c>
      <c r="D123" s="2" t="s">
        <v>165</v>
      </c>
      <c r="E123" s="2">
        <v>2015</v>
      </c>
      <c r="F123" s="2" t="s">
        <v>166</v>
      </c>
      <c r="G123" s="10">
        <f>(80+75+75+76+78)/5</f>
        <v>76.8</v>
      </c>
      <c r="H123" s="2" t="s">
        <v>12</v>
      </c>
    </row>
    <row r="124" spans="1:8" x14ac:dyDescent="0.2">
      <c r="A124" s="2">
        <v>94</v>
      </c>
      <c r="B124" s="2" t="s">
        <v>8</v>
      </c>
      <c r="C124" s="2" t="s">
        <v>99</v>
      </c>
      <c r="D124" s="2" t="s">
        <v>162</v>
      </c>
      <c r="E124" s="2">
        <v>2015</v>
      </c>
      <c r="F124" s="2" t="s">
        <v>127</v>
      </c>
      <c r="G124" s="10">
        <f>(77+76+77+77+76)/5</f>
        <v>76.599999999999994</v>
      </c>
      <c r="H124" s="12" t="s">
        <v>12</v>
      </c>
    </row>
    <row r="125" spans="1:8" x14ac:dyDescent="0.2">
      <c r="A125" s="2">
        <v>40</v>
      </c>
      <c r="B125" s="2" t="s">
        <v>8</v>
      </c>
      <c r="C125" s="2" t="s">
        <v>104</v>
      </c>
      <c r="D125" s="2" t="s">
        <v>109</v>
      </c>
      <c r="E125" s="2">
        <v>2013</v>
      </c>
      <c r="F125" s="2" t="s">
        <v>110</v>
      </c>
      <c r="G125" s="10">
        <f>(73+73+79+80)/4</f>
        <v>76.25</v>
      </c>
      <c r="H125" s="2" t="s">
        <v>12</v>
      </c>
    </row>
    <row r="126" spans="1:8" x14ac:dyDescent="0.2">
      <c r="A126" s="2">
        <v>51</v>
      </c>
      <c r="B126" s="2" t="s">
        <v>8</v>
      </c>
      <c r="C126" s="2" t="s">
        <v>97</v>
      </c>
      <c r="D126" s="2" t="s">
        <v>108</v>
      </c>
      <c r="E126" s="2">
        <v>2015</v>
      </c>
      <c r="F126" s="2" t="s">
        <v>62</v>
      </c>
      <c r="G126" s="10">
        <f>(74+76+78)/3</f>
        <v>76</v>
      </c>
      <c r="H126" s="12" t="s">
        <v>96</v>
      </c>
    </row>
    <row r="127" spans="1:8" x14ac:dyDescent="0.2">
      <c r="A127" s="2">
        <v>55</v>
      </c>
      <c r="B127" s="2" t="s">
        <v>160</v>
      </c>
      <c r="C127" s="2"/>
      <c r="D127" s="2" t="s">
        <v>107</v>
      </c>
      <c r="E127" s="2"/>
      <c r="F127" s="2" t="s">
        <v>46</v>
      </c>
      <c r="G127" s="10">
        <f>(75+79+73)/3</f>
        <v>75.666666666666671</v>
      </c>
      <c r="H127" s="2" t="s">
        <v>96</v>
      </c>
    </row>
    <row r="128" spans="1:8" x14ac:dyDescent="0.2">
      <c r="A128" s="2">
        <v>53</v>
      </c>
      <c r="B128" s="2" t="s">
        <v>8</v>
      </c>
      <c r="C128" s="2" t="s">
        <v>105</v>
      </c>
      <c r="D128" s="2" t="s">
        <v>106</v>
      </c>
      <c r="E128" s="2">
        <v>2015</v>
      </c>
      <c r="F128" s="2" t="s">
        <v>98</v>
      </c>
      <c r="G128" s="10">
        <f>(72+79)/2</f>
        <v>75.5</v>
      </c>
      <c r="H128" s="2" t="s">
        <v>96</v>
      </c>
    </row>
    <row r="129" spans="1:8" x14ac:dyDescent="0.2">
      <c r="A129" s="2">
        <v>39</v>
      </c>
      <c r="B129" s="8" t="s">
        <v>59</v>
      </c>
      <c r="C129" s="8" t="s">
        <v>103</v>
      </c>
      <c r="D129" s="8" t="s">
        <v>104</v>
      </c>
      <c r="E129" s="8">
        <v>2015</v>
      </c>
      <c r="F129" s="8" t="s">
        <v>58</v>
      </c>
      <c r="G129" s="10">
        <f>(75+75+78+73)/4</f>
        <v>75.25</v>
      </c>
      <c r="H129" s="8" t="s">
        <v>96</v>
      </c>
    </row>
    <row r="130" spans="1:8" x14ac:dyDescent="0.2">
      <c r="A130" s="2">
        <v>54</v>
      </c>
      <c r="B130" s="2" t="s">
        <v>160</v>
      </c>
      <c r="C130" s="2"/>
      <c r="D130" s="2" t="s">
        <v>102</v>
      </c>
      <c r="E130" s="2"/>
      <c r="F130" s="2" t="s">
        <v>46</v>
      </c>
      <c r="G130" s="10">
        <f>(75+80+70)/3</f>
        <v>75</v>
      </c>
      <c r="H130" s="2" t="s">
        <v>96</v>
      </c>
    </row>
    <row r="131" spans="1:8" x14ac:dyDescent="0.2">
      <c r="A131" s="2">
        <v>93</v>
      </c>
      <c r="B131" s="2" t="s">
        <v>8</v>
      </c>
      <c r="C131" s="2" t="s">
        <v>99</v>
      </c>
      <c r="D131" s="2" t="s">
        <v>162</v>
      </c>
      <c r="E131" s="2">
        <v>2015</v>
      </c>
      <c r="F131" s="2" t="s">
        <v>116</v>
      </c>
      <c r="G131" s="15">
        <f>(80+74+75+73+70)/5</f>
        <v>74.400000000000006</v>
      </c>
      <c r="H131" s="12" t="s">
        <v>96</v>
      </c>
    </row>
    <row r="132" spans="1:8" x14ac:dyDescent="0.2">
      <c r="A132" s="2">
        <v>110</v>
      </c>
      <c r="B132" s="11" t="s">
        <v>160</v>
      </c>
      <c r="C132" s="11" t="s">
        <v>99</v>
      </c>
      <c r="D132" s="11" t="s">
        <v>100</v>
      </c>
      <c r="E132" s="11">
        <v>2013</v>
      </c>
      <c r="F132" s="11" t="s">
        <v>101</v>
      </c>
      <c r="G132" s="10">
        <f>(77+70+75+70)/4</f>
        <v>73</v>
      </c>
      <c r="H132" s="2" t="s">
        <v>96</v>
      </c>
    </row>
    <row r="133" spans="1:8" x14ac:dyDescent="0.2">
      <c r="A133" s="2">
        <v>52</v>
      </c>
      <c r="B133" s="2" t="s">
        <v>8</v>
      </c>
      <c r="C133" s="2" t="s">
        <v>97</v>
      </c>
      <c r="D133" s="2" t="s">
        <v>97</v>
      </c>
      <c r="E133" s="2">
        <v>2015</v>
      </c>
      <c r="F133" s="2" t="s">
        <v>98</v>
      </c>
      <c r="G133" s="10">
        <f>(68+72+67)/3</f>
        <v>69</v>
      </c>
      <c r="H133" s="2" t="s">
        <v>96</v>
      </c>
    </row>
    <row r="134" spans="1:8" x14ac:dyDescent="0.2">
      <c r="A134" s="2">
        <v>102</v>
      </c>
      <c r="B134" s="8" t="s">
        <v>159</v>
      </c>
      <c r="C134" s="8" t="s">
        <v>93</v>
      </c>
      <c r="D134" s="8" t="s">
        <v>94</v>
      </c>
      <c r="E134" s="8">
        <v>2015</v>
      </c>
      <c r="F134" s="8" t="s">
        <v>95</v>
      </c>
      <c r="G134" s="10">
        <f>(60+76+60)/3</f>
        <v>65.333333333333329</v>
      </c>
      <c r="H134" s="2" t="s">
        <v>96</v>
      </c>
    </row>
  </sheetData>
  <autoFilter ref="A1:H134">
    <sortState ref="A2:H139">
      <sortCondition descending="1" ref="G2:G139"/>
    </sortState>
  </autoFilter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sqref="A1:XFD1048576"/>
    </sheetView>
  </sheetViews>
  <sheetFormatPr defaultColWidth="11.42578125" defaultRowHeight="14.25" x14ac:dyDescent="0.2"/>
  <cols>
    <col min="1" max="1" width="4.7109375" style="3" customWidth="1"/>
    <col min="2" max="2" width="30.7109375" style="3" customWidth="1"/>
    <col min="3" max="3" width="42" style="3" customWidth="1"/>
    <col min="4" max="4" width="25.85546875" style="3" customWidth="1"/>
    <col min="5" max="5" width="9.7109375" style="3" customWidth="1"/>
    <col min="6" max="6" width="31.42578125" style="3" customWidth="1"/>
    <col min="7" max="7" width="17.28515625" style="3" customWidth="1"/>
    <col min="8" max="8" width="18.85546875" style="3" customWidth="1"/>
    <col min="9" max="9" width="21" style="3" customWidth="1"/>
    <col min="10" max="16384" width="11.42578125" style="3"/>
  </cols>
  <sheetData>
    <row r="1" spans="1:10" ht="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</row>
    <row r="2" spans="1:10" x14ac:dyDescent="0.2">
      <c r="A2" s="2">
        <v>69</v>
      </c>
      <c r="B2" s="2" t="s">
        <v>8</v>
      </c>
      <c r="C2" s="2" t="s">
        <v>9</v>
      </c>
      <c r="D2" s="2" t="s">
        <v>10</v>
      </c>
      <c r="E2" s="2">
        <v>2015</v>
      </c>
      <c r="F2" s="2" t="s">
        <v>11</v>
      </c>
      <c r="G2" s="2">
        <f>(76+80+77+77+77)/5</f>
        <v>77.400000000000006</v>
      </c>
      <c r="H2" s="2" t="s">
        <v>12</v>
      </c>
      <c r="I2" s="2"/>
      <c r="J2" s="2"/>
    </row>
    <row r="3" spans="1:10" x14ac:dyDescent="0.2">
      <c r="A3" s="2">
        <v>61</v>
      </c>
      <c r="B3" s="2" t="s">
        <v>8</v>
      </c>
      <c r="C3" s="2" t="s">
        <v>13</v>
      </c>
      <c r="D3" s="2" t="s">
        <v>14</v>
      </c>
      <c r="E3" s="2">
        <v>2013</v>
      </c>
      <c r="F3" s="2" t="s">
        <v>15</v>
      </c>
      <c r="G3" s="2">
        <f>(77+77+78+76+80)/5</f>
        <v>77.599999999999994</v>
      </c>
      <c r="H3" s="2" t="s">
        <v>12</v>
      </c>
      <c r="I3" s="2"/>
      <c r="J3" s="2"/>
    </row>
    <row r="4" spans="1:10" x14ac:dyDescent="0.2">
      <c r="A4" s="2">
        <v>67</v>
      </c>
      <c r="B4" s="2" t="s">
        <v>8</v>
      </c>
      <c r="C4" s="2" t="s">
        <v>9</v>
      </c>
      <c r="D4" s="2" t="s">
        <v>16</v>
      </c>
      <c r="E4" s="2">
        <v>2014</v>
      </c>
      <c r="F4" s="2" t="s">
        <v>17</v>
      </c>
      <c r="G4" s="2">
        <f>(78+77+80+82+77)/5</f>
        <v>78.8</v>
      </c>
      <c r="H4" s="2" t="s">
        <v>12</v>
      </c>
      <c r="I4" s="2"/>
      <c r="J4" s="2"/>
    </row>
    <row r="5" spans="1:10" x14ac:dyDescent="0.2">
      <c r="A5" s="2">
        <v>84</v>
      </c>
      <c r="B5" s="2" t="s">
        <v>8</v>
      </c>
      <c r="C5" s="2" t="s">
        <v>9</v>
      </c>
      <c r="D5" s="2" t="s">
        <v>18</v>
      </c>
      <c r="E5" s="2">
        <v>2013</v>
      </c>
      <c r="F5" s="2" t="s">
        <v>19</v>
      </c>
      <c r="G5" s="2">
        <f>(87+76+80+77+77)/5</f>
        <v>79.400000000000006</v>
      </c>
      <c r="H5" s="2" t="s">
        <v>12</v>
      </c>
      <c r="I5" s="2"/>
      <c r="J5" s="2"/>
    </row>
    <row r="6" spans="1:10" x14ac:dyDescent="0.2">
      <c r="A6" s="2">
        <v>66</v>
      </c>
      <c r="B6" s="2" t="s">
        <v>8</v>
      </c>
      <c r="C6" s="2" t="s">
        <v>9</v>
      </c>
      <c r="D6" s="2" t="s">
        <v>9</v>
      </c>
      <c r="E6" s="2">
        <v>2015</v>
      </c>
      <c r="F6" s="2" t="s">
        <v>20</v>
      </c>
      <c r="G6" s="2">
        <f>(82+83+83+84+66)/5</f>
        <v>79.599999999999994</v>
      </c>
      <c r="H6" s="2" t="s">
        <v>12</v>
      </c>
      <c r="I6" s="2"/>
      <c r="J6" s="2"/>
    </row>
    <row r="7" spans="1:10" x14ac:dyDescent="0.2">
      <c r="A7" s="2">
        <v>82</v>
      </c>
      <c r="B7" s="2" t="s">
        <v>8</v>
      </c>
      <c r="C7" s="2" t="s">
        <v>9</v>
      </c>
      <c r="D7" s="2" t="s">
        <v>21</v>
      </c>
      <c r="E7" s="2">
        <v>2014</v>
      </c>
      <c r="F7" s="2" t="s">
        <v>19</v>
      </c>
      <c r="G7" s="2">
        <f>(80+82+80+79+77)/5</f>
        <v>79.599999999999994</v>
      </c>
      <c r="H7" s="2" t="s">
        <v>12</v>
      </c>
    </row>
    <row r="8" spans="1:10" x14ac:dyDescent="0.2">
      <c r="A8" s="2">
        <v>56</v>
      </c>
      <c r="B8" s="2" t="s">
        <v>8</v>
      </c>
      <c r="C8" s="2" t="s">
        <v>13</v>
      </c>
      <c r="D8" s="2" t="s">
        <v>22</v>
      </c>
      <c r="E8" s="2">
        <v>2015</v>
      </c>
      <c r="F8" s="2" t="s">
        <v>23</v>
      </c>
      <c r="G8" s="2">
        <f>(84+80+78+80+79)/5</f>
        <v>80.2</v>
      </c>
      <c r="H8" s="2" t="s">
        <v>12</v>
      </c>
      <c r="I8" s="2"/>
      <c r="J8" s="2"/>
    </row>
    <row r="9" spans="1:10" x14ac:dyDescent="0.2">
      <c r="A9" s="2">
        <v>78</v>
      </c>
      <c r="B9" s="2" t="s">
        <v>8</v>
      </c>
      <c r="C9" s="2" t="s">
        <v>24</v>
      </c>
      <c r="D9" s="2" t="s">
        <v>25</v>
      </c>
      <c r="E9" s="2">
        <v>2015</v>
      </c>
      <c r="F9" s="2" t="s">
        <v>26</v>
      </c>
      <c r="G9" s="2">
        <f>(76+76+83+82+85)/5</f>
        <v>80.400000000000006</v>
      </c>
      <c r="H9" s="2" t="s">
        <v>12</v>
      </c>
    </row>
    <row r="10" spans="1:10" x14ac:dyDescent="0.2">
      <c r="A10" s="2">
        <v>81</v>
      </c>
      <c r="B10" s="4"/>
      <c r="C10" s="2" t="s">
        <v>9</v>
      </c>
      <c r="D10" s="2" t="s">
        <v>27</v>
      </c>
      <c r="E10" s="2">
        <v>2014</v>
      </c>
      <c r="F10" s="2" t="s">
        <v>28</v>
      </c>
      <c r="G10" s="2">
        <f>(77+80+80+85+80)/5</f>
        <v>80.400000000000006</v>
      </c>
      <c r="H10" s="2" t="s">
        <v>12</v>
      </c>
    </row>
    <row r="11" spans="1:10" x14ac:dyDescent="0.2">
      <c r="A11" s="2">
        <v>132</v>
      </c>
      <c r="B11" s="5" t="s">
        <v>29</v>
      </c>
      <c r="C11" s="6"/>
      <c r="D11" s="6" t="s">
        <v>30</v>
      </c>
      <c r="E11" s="6">
        <v>2015</v>
      </c>
      <c r="F11" s="6" t="s">
        <v>26</v>
      </c>
      <c r="G11" s="2">
        <f>(82+80+82+79+79)/5</f>
        <v>80.400000000000006</v>
      </c>
      <c r="H11" s="2" t="s">
        <v>12</v>
      </c>
      <c r="I11" s="2"/>
      <c r="J11" s="2"/>
    </row>
    <row r="12" spans="1:10" x14ac:dyDescent="0.2">
      <c r="A12" s="2">
        <v>63</v>
      </c>
      <c r="B12" s="2" t="s">
        <v>8</v>
      </c>
      <c r="C12" s="2" t="s">
        <v>9</v>
      </c>
      <c r="D12" s="2" t="s">
        <v>31</v>
      </c>
      <c r="E12" s="2">
        <v>2015</v>
      </c>
      <c r="F12" s="2" t="s">
        <v>32</v>
      </c>
      <c r="G12" s="2">
        <f>(79+80+78+81+86)/5</f>
        <v>80.8</v>
      </c>
      <c r="H12" s="2" t="s">
        <v>12</v>
      </c>
      <c r="I12" s="2"/>
      <c r="J12" s="2"/>
    </row>
    <row r="13" spans="1:10" x14ac:dyDescent="0.2">
      <c r="A13" s="2">
        <v>64</v>
      </c>
      <c r="B13" s="2" t="s">
        <v>8</v>
      </c>
      <c r="C13" s="2" t="s">
        <v>9</v>
      </c>
      <c r="D13" s="2" t="s">
        <v>33</v>
      </c>
      <c r="E13" s="2">
        <v>2015</v>
      </c>
      <c r="F13" s="2" t="s">
        <v>34</v>
      </c>
      <c r="G13" s="2">
        <f>(77+86+86+78+77)/5</f>
        <v>80.8</v>
      </c>
      <c r="H13" s="2" t="s">
        <v>12</v>
      </c>
      <c r="I13" s="2"/>
      <c r="J13" s="2"/>
    </row>
    <row r="14" spans="1:10" ht="17.25" x14ac:dyDescent="0.2">
      <c r="A14" s="2">
        <v>29</v>
      </c>
      <c r="B14" s="2" t="s">
        <v>8</v>
      </c>
      <c r="C14" s="2" t="s">
        <v>35</v>
      </c>
      <c r="D14" s="2" t="s">
        <v>36</v>
      </c>
      <c r="E14" s="2">
        <v>2015</v>
      </c>
      <c r="F14" s="2" t="s">
        <v>37</v>
      </c>
      <c r="G14" s="2">
        <f>(80+80+86+80+80)/5</f>
        <v>81.2</v>
      </c>
      <c r="H14" s="2" t="s">
        <v>38</v>
      </c>
      <c r="I14" s="2"/>
      <c r="J14" s="2"/>
    </row>
    <row r="15" spans="1:10" x14ac:dyDescent="0.2">
      <c r="A15" s="2">
        <v>60</v>
      </c>
      <c r="B15" s="4"/>
      <c r="C15" s="2" t="s">
        <v>13</v>
      </c>
      <c r="D15" s="2" t="s">
        <v>39</v>
      </c>
      <c r="E15" s="2">
        <v>2014</v>
      </c>
      <c r="F15" s="2" t="s">
        <v>28</v>
      </c>
      <c r="G15" s="2">
        <f>(83+82+83+82+82)/5</f>
        <v>82.4</v>
      </c>
      <c r="H15" s="2" t="s">
        <v>38</v>
      </c>
      <c r="I15" s="2"/>
      <c r="J15" s="2"/>
    </row>
    <row r="16" spans="1:10" x14ac:dyDescent="0.2">
      <c r="A16" s="2">
        <v>76</v>
      </c>
      <c r="B16" s="2" t="s">
        <v>8</v>
      </c>
      <c r="C16" s="2" t="s">
        <v>9</v>
      </c>
      <c r="D16" s="2" t="s">
        <v>18</v>
      </c>
      <c r="E16" s="2">
        <v>2015</v>
      </c>
      <c r="F16" s="2" t="s">
        <v>19</v>
      </c>
      <c r="G16" s="2">
        <f>(82+82+85+80+85)/5</f>
        <v>82.8</v>
      </c>
      <c r="H16" s="2" t="s">
        <v>38</v>
      </c>
      <c r="I16" s="2"/>
      <c r="J16" s="2"/>
    </row>
    <row r="17" spans="1:10" x14ac:dyDescent="0.2">
      <c r="A17" s="2">
        <v>59</v>
      </c>
      <c r="B17" s="2" t="s">
        <v>8</v>
      </c>
      <c r="C17" s="2" t="s">
        <v>13</v>
      </c>
      <c r="D17" s="2" t="s">
        <v>40</v>
      </c>
      <c r="E17" s="2">
        <v>2015</v>
      </c>
      <c r="F17" s="2" t="s">
        <v>19</v>
      </c>
      <c r="G17" s="2">
        <f>(82+83+82+84+84)/5</f>
        <v>83</v>
      </c>
      <c r="H17" s="2" t="s">
        <v>38</v>
      </c>
      <c r="I17" s="2"/>
      <c r="J17" s="2"/>
    </row>
    <row r="18" spans="1:10" x14ac:dyDescent="0.2">
      <c r="A18" s="2">
        <v>130</v>
      </c>
      <c r="B18" s="7"/>
      <c r="C18" s="2" t="s">
        <v>41</v>
      </c>
      <c r="D18" s="2" t="s">
        <v>42</v>
      </c>
      <c r="E18" s="2">
        <v>2015</v>
      </c>
      <c r="F18" s="2" t="s">
        <v>43</v>
      </c>
      <c r="G18" s="2">
        <f>(80+83+87+84+82)/5</f>
        <v>83.2</v>
      </c>
      <c r="H18" s="2" t="s">
        <v>38</v>
      </c>
      <c r="I18" s="2"/>
      <c r="J18" s="2"/>
    </row>
    <row r="19" spans="1:10" x14ac:dyDescent="0.2">
      <c r="A19" s="2">
        <v>131</v>
      </c>
      <c r="B19" s="2" t="s">
        <v>44</v>
      </c>
      <c r="C19" s="2"/>
      <c r="D19" s="2" t="s">
        <v>45</v>
      </c>
      <c r="E19" s="2"/>
      <c r="F19" s="2" t="s">
        <v>46</v>
      </c>
      <c r="G19" s="2">
        <f>(85+87+84+82+78)/5</f>
        <v>83.2</v>
      </c>
      <c r="H19" s="2" t="s">
        <v>38</v>
      </c>
      <c r="I19" s="2"/>
      <c r="J19" s="2"/>
    </row>
    <row r="20" spans="1:10" x14ac:dyDescent="0.2">
      <c r="A20" s="2">
        <v>65</v>
      </c>
      <c r="B20" s="4"/>
      <c r="C20" s="2" t="s">
        <v>9</v>
      </c>
      <c r="D20" s="2" t="s">
        <v>27</v>
      </c>
      <c r="E20" s="2">
        <v>2015</v>
      </c>
      <c r="F20" s="2" t="s">
        <v>28</v>
      </c>
      <c r="G20" s="2">
        <f>(78+86+85+84+85)/5</f>
        <v>83.6</v>
      </c>
      <c r="H20" s="2" t="s">
        <v>38</v>
      </c>
      <c r="I20" s="2"/>
      <c r="J20" s="2"/>
    </row>
    <row r="21" spans="1:10" x14ac:dyDescent="0.2">
      <c r="A21" s="2">
        <v>129</v>
      </c>
      <c r="B21" s="5" t="s">
        <v>47</v>
      </c>
      <c r="C21" s="6"/>
      <c r="D21" s="6" t="s">
        <v>48</v>
      </c>
      <c r="E21" s="6">
        <v>2015</v>
      </c>
      <c r="F21" s="6" t="s">
        <v>26</v>
      </c>
      <c r="G21" s="2">
        <f>(83+85+85+85+80)/5</f>
        <v>83.6</v>
      </c>
      <c r="H21" s="2" t="s">
        <v>38</v>
      </c>
      <c r="I21" s="2"/>
      <c r="J21" s="2"/>
    </row>
    <row r="22" spans="1:10" x14ac:dyDescent="0.2">
      <c r="A22" s="2">
        <v>68</v>
      </c>
      <c r="B22" s="7"/>
      <c r="C22" s="2" t="s">
        <v>9</v>
      </c>
      <c r="D22" s="2" t="s">
        <v>9</v>
      </c>
      <c r="E22" s="2">
        <v>2015</v>
      </c>
      <c r="F22" s="2" t="s">
        <v>43</v>
      </c>
      <c r="G22" s="2">
        <f>(86+83+82+82+86)/5</f>
        <v>83.8</v>
      </c>
      <c r="H22" s="2" t="s">
        <v>38</v>
      </c>
      <c r="I22" s="2"/>
      <c r="J22" s="2"/>
    </row>
    <row r="23" spans="1:10" x14ac:dyDescent="0.2">
      <c r="A23" s="2">
        <v>79</v>
      </c>
      <c r="B23" s="2" t="s">
        <v>8</v>
      </c>
      <c r="C23" s="2" t="s">
        <v>9</v>
      </c>
      <c r="D23" s="2" t="s">
        <v>49</v>
      </c>
      <c r="E23" s="2">
        <v>2015</v>
      </c>
      <c r="F23" s="2" t="s">
        <v>50</v>
      </c>
      <c r="G23" s="2">
        <f>(84+83+86+86+80)/5</f>
        <v>83.8</v>
      </c>
      <c r="H23" s="2" t="s">
        <v>38</v>
      </c>
    </row>
    <row r="24" spans="1:10" x14ac:dyDescent="0.2">
      <c r="A24" s="2">
        <v>73</v>
      </c>
      <c r="B24" s="2" t="s">
        <v>8</v>
      </c>
      <c r="C24" s="2" t="s">
        <v>9</v>
      </c>
      <c r="D24" s="2" t="s">
        <v>51</v>
      </c>
      <c r="E24" s="2">
        <v>2015</v>
      </c>
      <c r="F24" s="2" t="s">
        <v>52</v>
      </c>
      <c r="G24" s="2">
        <f>(87+85+84+85+82)/5</f>
        <v>84.6</v>
      </c>
      <c r="H24" s="2" t="s">
        <v>38</v>
      </c>
      <c r="I24" s="2"/>
      <c r="J24" s="2"/>
    </row>
    <row r="25" spans="1:10" x14ac:dyDescent="0.2">
      <c r="A25" s="2">
        <v>135</v>
      </c>
      <c r="B25" s="7"/>
      <c r="C25" s="2" t="s">
        <v>53</v>
      </c>
      <c r="D25" s="2" t="s">
        <v>54</v>
      </c>
      <c r="E25" s="2">
        <v>2015</v>
      </c>
      <c r="F25" s="2" t="s">
        <v>43</v>
      </c>
      <c r="G25" s="2">
        <f>(87+85+83+85+84)/5</f>
        <v>84.8</v>
      </c>
      <c r="H25" s="2" t="s">
        <v>38</v>
      </c>
      <c r="I25" s="2"/>
      <c r="J25" s="2"/>
    </row>
    <row r="26" spans="1:10" x14ac:dyDescent="0.2">
      <c r="A26" s="2">
        <v>27</v>
      </c>
      <c r="B26" s="2" t="s">
        <v>8</v>
      </c>
      <c r="C26" s="2" t="s">
        <v>35</v>
      </c>
      <c r="D26" s="2" t="s">
        <v>55</v>
      </c>
      <c r="E26" s="2">
        <v>2011</v>
      </c>
      <c r="F26" s="2" t="s">
        <v>56</v>
      </c>
      <c r="G26" s="2">
        <f>(84+86+88+86+81)/5</f>
        <v>85</v>
      </c>
      <c r="H26" s="2" t="s">
        <v>38</v>
      </c>
      <c r="I26" s="2"/>
      <c r="J26" s="2"/>
    </row>
    <row r="27" spans="1:10" x14ac:dyDescent="0.2">
      <c r="A27" s="2">
        <v>74</v>
      </c>
      <c r="B27" s="2" t="s">
        <v>8</v>
      </c>
      <c r="C27" s="2" t="s">
        <v>9</v>
      </c>
      <c r="D27" s="2" t="s">
        <v>57</v>
      </c>
      <c r="E27" s="2">
        <v>2015</v>
      </c>
      <c r="F27" s="2" t="s">
        <v>58</v>
      </c>
      <c r="G27" s="2">
        <f>(82+83+90+89+84)/5</f>
        <v>85.6</v>
      </c>
      <c r="H27" s="2" t="s">
        <v>38</v>
      </c>
      <c r="I27" s="2"/>
      <c r="J27" s="2"/>
    </row>
    <row r="28" spans="1:10" x14ac:dyDescent="0.2">
      <c r="A28" s="2">
        <v>80</v>
      </c>
      <c r="B28" s="8" t="s">
        <v>59</v>
      </c>
      <c r="C28" s="8" t="s">
        <v>60</v>
      </c>
      <c r="D28" s="8" t="s">
        <v>61</v>
      </c>
      <c r="E28" s="8">
        <v>2015</v>
      </c>
      <c r="F28" s="8" t="s">
        <v>62</v>
      </c>
      <c r="G28" s="2">
        <f>(88+84+85+89+82)/5</f>
        <v>85.6</v>
      </c>
      <c r="H28" s="8" t="s">
        <v>38</v>
      </c>
    </row>
    <row r="29" spans="1:10" x14ac:dyDescent="0.2">
      <c r="A29" s="2">
        <v>28</v>
      </c>
      <c r="B29" s="2" t="s">
        <v>8</v>
      </c>
      <c r="C29" s="2" t="s">
        <v>35</v>
      </c>
      <c r="D29" s="2" t="s">
        <v>63</v>
      </c>
      <c r="E29" s="2">
        <v>2015</v>
      </c>
      <c r="F29" s="2" t="s">
        <v>64</v>
      </c>
      <c r="G29" s="2">
        <f>(88+84+88+84+86)/5</f>
        <v>86</v>
      </c>
      <c r="H29" s="2" t="s">
        <v>38</v>
      </c>
      <c r="I29" s="2"/>
      <c r="J29" s="2"/>
    </row>
    <row r="30" spans="1:10" x14ac:dyDescent="0.2">
      <c r="A30" s="2">
        <v>57</v>
      </c>
      <c r="B30" s="7"/>
      <c r="C30" s="2" t="s">
        <v>13</v>
      </c>
      <c r="D30" s="2" t="s">
        <v>13</v>
      </c>
      <c r="E30" s="2">
        <v>2015</v>
      </c>
      <c r="F30" s="2" t="s">
        <v>43</v>
      </c>
      <c r="G30" s="2">
        <f>(82+88+84+89+88)/5</f>
        <v>86.2</v>
      </c>
      <c r="H30" s="2" t="s">
        <v>38</v>
      </c>
      <c r="I30" s="2"/>
      <c r="J30" s="2"/>
    </row>
    <row r="31" spans="1:10" x14ac:dyDescent="0.2">
      <c r="A31" s="2">
        <v>26</v>
      </c>
      <c r="B31" s="2" t="s">
        <v>8</v>
      </c>
      <c r="C31" s="2" t="s">
        <v>35</v>
      </c>
      <c r="D31" s="2" t="s">
        <v>35</v>
      </c>
      <c r="E31" s="2">
        <v>2015</v>
      </c>
      <c r="F31" s="2" t="s">
        <v>20</v>
      </c>
      <c r="G31" s="2">
        <f>(83+92+85+87+85)/5</f>
        <v>86.4</v>
      </c>
      <c r="H31" s="2" t="s">
        <v>38</v>
      </c>
      <c r="I31" s="2"/>
      <c r="J31" s="2"/>
    </row>
    <row r="32" spans="1:10" x14ac:dyDescent="0.2">
      <c r="A32" s="2">
        <v>70</v>
      </c>
      <c r="B32" s="2" t="s">
        <v>8</v>
      </c>
      <c r="C32" s="2" t="s">
        <v>9</v>
      </c>
      <c r="D32" s="2" t="s">
        <v>65</v>
      </c>
      <c r="E32" s="2">
        <v>2015</v>
      </c>
      <c r="F32" s="2" t="s">
        <v>66</v>
      </c>
      <c r="G32" s="2">
        <f>(88+88+83+84+90)/5</f>
        <v>86.6</v>
      </c>
      <c r="H32" s="2" t="s">
        <v>38</v>
      </c>
      <c r="I32" s="2"/>
      <c r="J32" s="2"/>
    </row>
    <row r="33" spans="1:10" x14ac:dyDescent="0.2">
      <c r="A33" s="2">
        <v>71</v>
      </c>
      <c r="B33" s="2" t="s">
        <v>8</v>
      </c>
      <c r="C33" s="2" t="s">
        <v>9</v>
      </c>
      <c r="D33" s="2" t="s">
        <v>67</v>
      </c>
      <c r="E33" s="2">
        <v>2015</v>
      </c>
      <c r="F33" s="2" t="s">
        <v>37</v>
      </c>
      <c r="G33" s="2">
        <f>(86+87+85+88+87)/5</f>
        <v>86.6</v>
      </c>
      <c r="H33" s="2" t="s">
        <v>38</v>
      </c>
      <c r="I33" s="2"/>
      <c r="J33" s="2"/>
    </row>
    <row r="34" spans="1:10" x14ac:dyDescent="0.2">
      <c r="A34" s="2">
        <v>134</v>
      </c>
      <c r="B34" s="6" t="s">
        <v>68</v>
      </c>
      <c r="C34" s="6" t="s">
        <v>69</v>
      </c>
      <c r="D34" s="6" t="s">
        <v>70</v>
      </c>
      <c r="E34" s="6">
        <v>2015</v>
      </c>
      <c r="F34" s="6" t="s">
        <v>71</v>
      </c>
      <c r="G34" s="9">
        <f>(88+86+85+86+90)/5</f>
        <v>87</v>
      </c>
      <c r="H34" s="2" t="s">
        <v>38</v>
      </c>
      <c r="I34" s="2"/>
      <c r="J34" s="2"/>
    </row>
    <row r="35" spans="1:10" x14ac:dyDescent="0.2">
      <c r="A35" s="2">
        <v>72</v>
      </c>
      <c r="B35" s="2" t="s">
        <v>8</v>
      </c>
      <c r="C35" s="2" t="s">
        <v>9</v>
      </c>
      <c r="D35" s="2" t="s">
        <v>51</v>
      </c>
      <c r="E35" s="2">
        <v>2015</v>
      </c>
      <c r="F35" s="2" t="s">
        <v>72</v>
      </c>
      <c r="G35" s="2">
        <f>(88+89+85+87+87)/5</f>
        <v>87.2</v>
      </c>
      <c r="H35" s="2" t="s">
        <v>73</v>
      </c>
      <c r="I35" s="2"/>
      <c r="J35" s="2"/>
    </row>
    <row r="36" spans="1:10" x14ac:dyDescent="0.2">
      <c r="A36" s="2">
        <v>30</v>
      </c>
      <c r="B36" s="2" t="s">
        <v>8</v>
      </c>
      <c r="C36" s="2" t="s">
        <v>35</v>
      </c>
      <c r="D36" s="2" t="s">
        <v>74</v>
      </c>
      <c r="E36" s="2">
        <v>2015</v>
      </c>
      <c r="F36" s="2" t="s">
        <v>56</v>
      </c>
      <c r="G36" s="2">
        <f>(87+90+89+85+87.6)/5</f>
        <v>87.72</v>
      </c>
      <c r="H36" s="2" t="s">
        <v>73</v>
      </c>
      <c r="I36" s="2"/>
      <c r="J36" s="2"/>
    </row>
    <row r="37" spans="1:10" x14ac:dyDescent="0.2">
      <c r="A37" s="2">
        <v>75</v>
      </c>
      <c r="B37" s="2" t="s">
        <v>8</v>
      </c>
      <c r="C37" s="2" t="s">
        <v>9</v>
      </c>
      <c r="D37" s="2" t="s">
        <v>75</v>
      </c>
      <c r="E37" s="2">
        <v>2015</v>
      </c>
      <c r="F37" s="2" t="s">
        <v>76</v>
      </c>
      <c r="G37" s="2">
        <f>(88+92+85+88+87)/5</f>
        <v>88</v>
      </c>
      <c r="H37" s="2" t="s">
        <v>73</v>
      </c>
      <c r="I37" s="2"/>
      <c r="J37" s="2"/>
    </row>
    <row r="38" spans="1:10" x14ac:dyDescent="0.2">
      <c r="A38" s="2">
        <v>128</v>
      </c>
      <c r="B38" s="6" t="s">
        <v>77</v>
      </c>
      <c r="C38" s="6" t="s">
        <v>78</v>
      </c>
      <c r="D38" s="6" t="s">
        <v>70</v>
      </c>
      <c r="E38" s="6">
        <v>2015</v>
      </c>
      <c r="F38" s="6" t="s">
        <v>71</v>
      </c>
      <c r="G38" s="2">
        <f>(85+89+89+88+92)/5</f>
        <v>88.6</v>
      </c>
      <c r="H38" s="2" t="s">
        <v>73</v>
      </c>
      <c r="I38" s="2"/>
      <c r="J38" s="2"/>
    </row>
    <row r="39" spans="1:10" x14ac:dyDescent="0.2">
      <c r="A39" s="2">
        <v>136</v>
      </c>
      <c r="B39" s="5" t="s">
        <v>79</v>
      </c>
      <c r="C39" s="6"/>
      <c r="D39" s="6" t="s">
        <v>80</v>
      </c>
      <c r="E39" s="6">
        <v>2015</v>
      </c>
      <c r="F39" s="6" t="s">
        <v>26</v>
      </c>
      <c r="G39" s="2">
        <f>(90+88+92+91+83)/5</f>
        <v>88.8</v>
      </c>
      <c r="H39" s="2" t="s">
        <v>73</v>
      </c>
      <c r="I39" s="2"/>
      <c r="J39" s="2"/>
    </row>
    <row r="40" spans="1:10" x14ac:dyDescent="0.2">
      <c r="A40" s="2">
        <v>83</v>
      </c>
      <c r="B40" s="2" t="s">
        <v>8</v>
      </c>
      <c r="C40" s="2" t="s">
        <v>9</v>
      </c>
      <c r="D40" s="2" t="s">
        <v>81</v>
      </c>
      <c r="E40" s="2">
        <v>2014</v>
      </c>
      <c r="F40" s="2" t="s">
        <v>26</v>
      </c>
      <c r="G40" s="2">
        <f>(94+84+86+90+94)/5</f>
        <v>89.6</v>
      </c>
      <c r="H40" s="2" t="s">
        <v>73</v>
      </c>
    </row>
    <row r="41" spans="1:10" x14ac:dyDescent="0.2">
      <c r="A41" s="2">
        <v>77</v>
      </c>
      <c r="B41" s="2" t="s">
        <v>8</v>
      </c>
      <c r="C41" s="2" t="s">
        <v>24</v>
      </c>
      <c r="D41" s="2" t="s">
        <v>82</v>
      </c>
      <c r="E41" s="2">
        <v>2015</v>
      </c>
      <c r="F41" s="2" t="s">
        <v>83</v>
      </c>
      <c r="G41" s="2">
        <f>(88+87+89+95+90)/5</f>
        <v>89.8</v>
      </c>
      <c r="H41" s="2" t="s">
        <v>73</v>
      </c>
      <c r="I41" s="2"/>
      <c r="J41" s="2"/>
    </row>
    <row r="42" spans="1:10" x14ac:dyDescent="0.2">
      <c r="A42" s="2">
        <v>62</v>
      </c>
      <c r="B42" s="2" t="s">
        <v>8</v>
      </c>
      <c r="C42" s="2" t="s">
        <v>13</v>
      </c>
      <c r="D42" s="2" t="s">
        <v>84</v>
      </c>
      <c r="E42" s="2">
        <v>2013</v>
      </c>
      <c r="F42" s="2" t="s">
        <v>85</v>
      </c>
      <c r="G42" s="2">
        <f>(97+92+82+91+88)/5</f>
        <v>90</v>
      </c>
      <c r="H42" s="2" t="s">
        <v>73</v>
      </c>
      <c r="I42" s="2"/>
      <c r="J42" s="2"/>
    </row>
    <row r="43" spans="1:10" x14ac:dyDescent="0.2">
      <c r="A43" s="2">
        <v>127</v>
      </c>
      <c r="B43" s="2" t="s">
        <v>8</v>
      </c>
      <c r="C43" s="2" t="s">
        <v>86</v>
      </c>
      <c r="D43" s="2" t="s">
        <v>87</v>
      </c>
      <c r="E43" s="2">
        <v>2015</v>
      </c>
      <c r="F43" s="2" t="s">
        <v>85</v>
      </c>
      <c r="G43" s="2">
        <f>(90+92+90+91+92)/5</f>
        <v>91</v>
      </c>
      <c r="H43" s="2" t="s">
        <v>73</v>
      </c>
      <c r="I43" s="2"/>
      <c r="J43" s="2"/>
    </row>
    <row r="44" spans="1:10" x14ac:dyDescent="0.2">
      <c r="A44" s="2">
        <v>133</v>
      </c>
      <c r="B44" s="6" t="s">
        <v>68</v>
      </c>
      <c r="C44" s="6" t="s">
        <v>88</v>
      </c>
      <c r="D44" s="6" t="s">
        <v>89</v>
      </c>
      <c r="E44" s="6">
        <v>2015</v>
      </c>
      <c r="F44" s="6" t="s">
        <v>90</v>
      </c>
      <c r="G44" s="2">
        <f>(93+90+90+95+92)/5</f>
        <v>92</v>
      </c>
      <c r="H44" s="2" t="s">
        <v>73</v>
      </c>
      <c r="I44" s="2"/>
      <c r="J44" s="2"/>
    </row>
    <row r="45" spans="1:10" x14ac:dyDescent="0.2">
      <c r="A45" s="2">
        <v>58</v>
      </c>
      <c r="B45" s="2" t="s">
        <v>8</v>
      </c>
      <c r="C45" s="2" t="s">
        <v>13</v>
      </c>
      <c r="D45" s="2" t="s">
        <v>91</v>
      </c>
      <c r="E45" s="2">
        <v>2015</v>
      </c>
      <c r="F45" s="2" t="s">
        <v>66</v>
      </c>
      <c r="G45" s="2">
        <f>(95+96+95+96+95)/5</f>
        <v>95.4</v>
      </c>
      <c r="H45" s="2" t="s">
        <v>92</v>
      </c>
      <c r="I45" s="2"/>
      <c r="J45" s="2"/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opLeftCell="A34" workbookViewId="0">
      <selection activeCell="B60" sqref="B60"/>
    </sheetView>
  </sheetViews>
  <sheetFormatPr defaultColWidth="11.42578125" defaultRowHeight="14.25" x14ac:dyDescent="0.2"/>
  <cols>
    <col min="1" max="1" width="6.85546875" style="3" customWidth="1"/>
    <col min="2" max="2" width="20.85546875" style="3" customWidth="1"/>
    <col min="3" max="3" width="25.42578125" style="3" customWidth="1"/>
    <col min="4" max="4" width="47.42578125" style="3" customWidth="1"/>
    <col min="5" max="5" width="12.28515625" style="3" customWidth="1"/>
    <col min="6" max="6" width="23" style="3" customWidth="1"/>
    <col min="7" max="7" width="13.42578125" style="3" customWidth="1"/>
    <col min="8" max="8" width="18.5703125" style="3" customWidth="1"/>
    <col min="9" max="9" width="14.140625" style="3" customWidth="1"/>
    <col min="10" max="16384" width="11.42578125" style="3"/>
  </cols>
  <sheetData>
    <row r="1" spans="1:10" ht="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6"/>
      <c r="J1" s="2"/>
    </row>
    <row r="2" spans="1:10" x14ac:dyDescent="0.2">
      <c r="A2" s="2">
        <v>102</v>
      </c>
      <c r="B2" s="8" t="s">
        <v>159</v>
      </c>
      <c r="C2" s="8" t="s">
        <v>93</v>
      </c>
      <c r="D2" s="8" t="s">
        <v>94</v>
      </c>
      <c r="E2" s="8">
        <v>2015</v>
      </c>
      <c r="F2" s="8" t="s">
        <v>95</v>
      </c>
      <c r="G2" s="10">
        <f>(60+76+60)/3</f>
        <v>65.333333333333329</v>
      </c>
      <c r="H2" s="2" t="s">
        <v>96</v>
      </c>
      <c r="I2" s="2"/>
      <c r="J2" s="2"/>
    </row>
    <row r="3" spans="1:10" x14ac:dyDescent="0.2">
      <c r="A3" s="2">
        <v>52</v>
      </c>
      <c r="B3" s="2" t="s">
        <v>8</v>
      </c>
      <c r="C3" s="2" t="s">
        <v>97</v>
      </c>
      <c r="D3" s="2" t="s">
        <v>97</v>
      </c>
      <c r="E3" s="2">
        <v>2015</v>
      </c>
      <c r="F3" s="2" t="s">
        <v>98</v>
      </c>
      <c r="G3" s="10">
        <f>(68+72+67)/3</f>
        <v>69</v>
      </c>
      <c r="H3" s="2" t="s">
        <v>96</v>
      </c>
    </row>
    <row r="4" spans="1:10" x14ac:dyDescent="0.2">
      <c r="A4" s="2">
        <v>110</v>
      </c>
      <c r="B4" s="11" t="s">
        <v>160</v>
      </c>
      <c r="C4" s="11" t="s">
        <v>99</v>
      </c>
      <c r="D4" s="11" t="s">
        <v>100</v>
      </c>
      <c r="E4" s="11">
        <v>2013</v>
      </c>
      <c r="F4" s="11" t="s">
        <v>101</v>
      </c>
      <c r="G4" s="10">
        <f>(77+70+75+70)/4</f>
        <v>73</v>
      </c>
      <c r="H4" s="2" t="s">
        <v>96</v>
      </c>
      <c r="I4" s="2"/>
      <c r="J4" s="2"/>
    </row>
    <row r="5" spans="1:10" x14ac:dyDescent="0.2">
      <c r="A5" s="2">
        <v>54</v>
      </c>
      <c r="B5" s="2" t="s">
        <v>160</v>
      </c>
      <c r="C5" s="2"/>
      <c r="D5" s="2" t="s">
        <v>102</v>
      </c>
      <c r="E5" s="2"/>
      <c r="F5" s="2" t="s">
        <v>46</v>
      </c>
      <c r="G5" s="10">
        <f>(75+80+70)/3</f>
        <v>75</v>
      </c>
      <c r="H5" s="2" t="s">
        <v>96</v>
      </c>
      <c r="I5" s="2"/>
      <c r="J5" s="2"/>
    </row>
    <row r="6" spans="1:10" x14ac:dyDescent="0.2">
      <c r="A6" s="2">
        <v>39</v>
      </c>
      <c r="B6" s="8" t="s">
        <v>59</v>
      </c>
      <c r="C6" s="8" t="s">
        <v>103</v>
      </c>
      <c r="D6" s="8" t="s">
        <v>104</v>
      </c>
      <c r="E6" s="8">
        <v>2015</v>
      </c>
      <c r="F6" s="8" t="s">
        <v>58</v>
      </c>
      <c r="G6" s="10">
        <f>(75+75+78+73)/4</f>
        <v>75.25</v>
      </c>
      <c r="H6" s="8" t="s">
        <v>96</v>
      </c>
      <c r="I6" s="2"/>
      <c r="J6" s="2"/>
    </row>
    <row r="7" spans="1:10" x14ac:dyDescent="0.2">
      <c r="A7" s="2">
        <v>53</v>
      </c>
      <c r="B7" s="2" t="s">
        <v>8</v>
      </c>
      <c r="C7" s="2" t="s">
        <v>105</v>
      </c>
      <c r="D7" s="2" t="s">
        <v>106</v>
      </c>
      <c r="E7" s="2">
        <v>2015</v>
      </c>
      <c r="F7" s="2" t="s">
        <v>98</v>
      </c>
      <c r="G7" s="10">
        <f>(72+79)/2</f>
        <v>75.5</v>
      </c>
      <c r="H7" s="2" t="s">
        <v>96</v>
      </c>
      <c r="I7" s="2"/>
      <c r="J7" s="2"/>
    </row>
    <row r="8" spans="1:10" x14ac:dyDescent="0.2">
      <c r="A8" s="2">
        <v>55</v>
      </c>
      <c r="B8" s="2" t="s">
        <v>160</v>
      </c>
      <c r="C8" s="2"/>
      <c r="D8" s="2" t="s">
        <v>107</v>
      </c>
      <c r="E8" s="2"/>
      <c r="F8" s="2" t="s">
        <v>46</v>
      </c>
      <c r="G8" s="10">
        <f>(75+79+73)/3</f>
        <v>75.666666666666671</v>
      </c>
      <c r="H8" s="2" t="s">
        <v>96</v>
      </c>
    </row>
    <row r="9" spans="1:10" x14ac:dyDescent="0.2">
      <c r="A9" s="2">
        <v>51</v>
      </c>
      <c r="B9" s="2" t="s">
        <v>8</v>
      </c>
      <c r="C9" s="2" t="s">
        <v>97</v>
      </c>
      <c r="D9" s="2" t="s">
        <v>108</v>
      </c>
      <c r="E9" s="2">
        <v>2015</v>
      </c>
      <c r="F9" s="2" t="s">
        <v>62</v>
      </c>
      <c r="G9" s="10">
        <f>(74+76+78)/3</f>
        <v>76</v>
      </c>
      <c r="H9" s="12" t="s">
        <v>96</v>
      </c>
      <c r="I9" s="2"/>
      <c r="J9" s="2"/>
    </row>
    <row r="10" spans="1:10" x14ac:dyDescent="0.2">
      <c r="A10" s="2">
        <v>40</v>
      </c>
      <c r="B10" s="2" t="s">
        <v>8</v>
      </c>
      <c r="C10" s="2" t="s">
        <v>104</v>
      </c>
      <c r="D10" s="2" t="s">
        <v>109</v>
      </c>
      <c r="E10" s="2">
        <v>2013</v>
      </c>
      <c r="F10" s="2" t="s">
        <v>110</v>
      </c>
      <c r="G10" s="10">
        <f>(73+73+79+80)/4</f>
        <v>76.25</v>
      </c>
      <c r="H10" s="2" t="s">
        <v>12</v>
      </c>
      <c r="I10" s="2"/>
      <c r="J10" s="2"/>
    </row>
    <row r="11" spans="1:10" x14ac:dyDescent="0.2">
      <c r="A11" s="2">
        <v>23</v>
      </c>
      <c r="B11" s="2" t="s">
        <v>8</v>
      </c>
      <c r="C11" s="2" t="s">
        <v>111</v>
      </c>
      <c r="D11" s="2" t="s">
        <v>112</v>
      </c>
      <c r="E11" s="2">
        <v>2015</v>
      </c>
      <c r="F11" s="2" t="s">
        <v>76</v>
      </c>
      <c r="G11" s="10">
        <f>(78+76+77+77)/4</f>
        <v>77</v>
      </c>
      <c r="H11" s="2" t="s">
        <v>12</v>
      </c>
      <c r="I11" s="2"/>
      <c r="J11" s="2"/>
    </row>
    <row r="12" spans="1:10" x14ac:dyDescent="0.2">
      <c r="A12" s="2">
        <v>41</v>
      </c>
      <c r="B12" s="2" t="s">
        <v>8</v>
      </c>
      <c r="C12" s="2" t="s">
        <v>113</v>
      </c>
      <c r="D12" s="2" t="s">
        <v>114</v>
      </c>
      <c r="E12" s="2">
        <v>2015</v>
      </c>
      <c r="F12" s="2" t="s">
        <v>115</v>
      </c>
      <c r="G12" s="10">
        <f>(78+80+76+76)/4</f>
        <v>77.5</v>
      </c>
      <c r="H12" s="2" t="s">
        <v>12</v>
      </c>
      <c r="I12" s="2"/>
      <c r="J12" s="2"/>
    </row>
    <row r="13" spans="1:10" x14ac:dyDescent="0.2">
      <c r="A13" s="2">
        <v>32</v>
      </c>
      <c r="B13" s="2" t="s">
        <v>8</v>
      </c>
      <c r="C13" s="2" t="s">
        <v>104</v>
      </c>
      <c r="D13" s="2" t="s">
        <v>104</v>
      </c>
      <c r="E13" s="2">
        <v>2015</v>
      </c>
      <c r="F13" s="2" t="s">
        <v>116</v>
      </c>
      <c r="G13" s="10">
        <f>(79+75+80+78)/4</f>
        <v>78</v>
      </c>
      <c r="H13" s="2" t="s">
        <v>12</v>
      </c>
      <c r="I13" s="2"/>
      <c r="J13" s="2"/>
    </row>
    <row r="14" spans="1:10" x14ac:dyDescent="0.2">
      <c r="A14" s="2">
        <v>101</v>
      </c>
      <c r="B14" s="2" t="s">
        <v>8</v>
      </c>
      <c r="C14" s="2" t="s">
        <v>117</v>
      </c>
      <c r="D14" s="2" t="s">
        <v>118</v>
      </c>
      <c r="E14" s="2">
        <v>2015</v>
      </c>
      <c r="F14" s="2" t="s">
        <v>34</v>
      </c>
      <c r="G14" s="10">
        <f>(76+82+77)/3</f>
        <v>78.333333333333329</v>
      </c>
      <c r="H14" s="2" t="s">
        <v>12</v>
      </c>
      <c r="I14" s="2"/>
      <c r="J14" s="2"/>
    </row>
    <row r="15" spans="1:10" x14ac:dyDescent="0.2">
      <c r="A15" s="2">
        <v>24</v>
      </c>
      <c r="B15" s="2" t="s">
        <v>8</v>
      </c>
      <c r="C15" s="2" t="s">
        <v>111</v>
      </c>
      <c r="D15" s="2" t="s">
        <v>119</v>
      </c>
      <c r="E15" s="2">
        <v>2015</v>
      </c>
      <c r="F15" s="2" t="s">
        <v>56</v>
      </c>
      <c r="G15" s="10">
        <f>(79+78+82+78)/4</f>
        <v>79.25</v>
      </c>
      <c r="H15" s="2" t="s">
        <v>12</v>
      </c>
      <c r="I15" s="2"/>
      <c r="J15" s="2"/>
    </row>
    <row r="16" spans="1:10" x14ac:dyDescent="0.2">
      <c r="A16" s="2">
        <v>42</v>
      </c>
      <c r="B16" s="2" t="s">
        <v>8</v>
      </c>
      <c r="C16" s="2" t="s">
        <v>120</v>
      </c>
      <c r="D16" s="2" t="s">
        <v>120</v>
      </c>
      <c r="E16" s="2">
        <v>2015</v>
      </c>
      <c r="F16" s="2" t="s">
        <v>115</v>
      </c>
      <c r="G16" s="10">
        <f>(82+77+81+79)/4</f>
        <v>79.75</v>
      </c>
      <c r="H16" s="2" t="s">
        <v>12</v>
      </c>
    </row>
    <row r="17" spans="1:10" x14ac:dyDescent="0.2">
      <c r="A17" s="2">
        <v>44</v>
      </c>
      <c r="B17" s="2" t="s">
        <v>8</v>
      </c>
      <c r="C17" s="2" t="s">
        <v>41</v>
      </c>
      <c r="D17" s="2" t="s">
        <v>121</v>
      </c>
      <c r="E17" s="2">
        <v>2015</v>
      </c>
      <c r="F17" s="2" t="s">
        <v>122</v>
      </c>
      <c r="G17" s="10">
        <f>(78+80+80+82)/4</f>
        <v>80</v>
      </c>
      <c r="H17" s="2" t="s">
        <v>12</v>
      </c>
      <c r="I17" s="2"/>
      <c r="J17" s="2"/>
    </row>
    <row r="18" spans="1:10" x14ac:dyDescent="0.2">
      <c r="A18" s="2">
        <v>137</v>
      </c>
      <c r="B18" s="11" t="s">
        <v>160</v>
      </c>
      <c r="C18" s="2" t="s">
        <v>57</v>
      </c>
      <c r="D18" s="2" t="s">
        <v>123</v>
      </c>
      <c r="E18" s="2">
        <v>2011</v>
      </c>
      <c r="F18" s="2" t="s">
        <v>19</v>
      </c>
      <c r="G18" s="2">
        <f>(81+80+80)/3</f>
        <v>80.333333333333329</v>
      </c>
      <c r="H18" s="2" t="s">
        <v>12</v>
      </c>
    </row>
    <row r="19" spans="1:10" x14ac:dyDescent="0.2">
      <c r="A19" s="2">
        <v>21</v>
      </c>
      <c r="B19" s="2" t="s">
        <v>8</v>
      </c>
      <c r="C19" s="2" t="s">
        <v>111</v>
      </c>
      <c r="D19" s="2" t="s">
        <v>124</v>
      </c>
      <c r="E19" s="2">
        <v>2015</v>
      </c>
      <c r="F19" s="2" t="s">
        <v>26</v>
      </c>
      <c r="G19" s="10">
        <f>(80+82+81+80)/4</f>
        <v>80.75</v>
      </c>
      <c r="H19" s="2" t="s">
        <v>12</v>
      </c>
    </row>
    <row r="20" spans="1:10" x14ac:dyDescent="0.2">
      <c r="A20" s="2">
        <v>50</v>
      </c>
      <c r="B20" s="13" t="s">
        <v>8</v>
      </c>
      <c r="C20" s="2" t="s">
        <v>125</v>
      </c>
      <c r="D20" s="2" t="s">
        <v>126</v>
      </c>
      <c r="E20" s="2">
        <v>2015</v>
      </c>
      <c r="F20" s="2" t="s">
        <v>127</v>
      </c>
      <c r="G20" s="10">
        <f>(78+86+79+80)/4</f>
        <v>80.75</v>
      </c>
      <c r="H20" s="2" t="s">
        <v>12</v>
      </c>
    </row>
    <row r="21" spans="1:10" x14ac:dyDescent="0.2">
      <c r="A21" s="2">
        <v>36</v>
      </c>
      <c r="B21" s="2" t="s">
        <v>8</v>
      </c>
      <c r="C21" s="2" t="s">
        <v>104</v>
      </c>
      <c r="D21" s="2" t="s">
        <v>104</v>
      </c>
      <c r="E21" s="2">
        <v>2015</v>
      </c>
      <c r="F21" s="2" t="s">
        <v>115</v>
      </c>
      <c r="G21" s="10">
        <f>(81+85+79)/3</f>
        <v>81.666666666666671</v>
      </c>
      <c r="H21" s="2" t="s">
        <v>38</v>
      </c>
      <c r="I21" s="2"/>
      <c r="J21" s="2"/>
    </row>
    <row r="22" spans="1:10" x14ac:dyDescent="0.2">
      <c r="A22" s="2">
        <v>106</v>
      </c>
      <c r="B22" s="11" t="s">
        <v>160</v>
      </c>
      <c r="C22" s="11" t="s">
        <v>13</v>
      </c>
      <c r="D22" s="11" t="s">
        <v>128</v>
      </c>
      <c r="E22" s="11">
        <v>2015</v>
      </c>
      <c r="F22" s="11" t="s">
        <v>26</v>
      </c>
      <c r="G22" s="10">
        <f>(86+76+70+89+87.5)/5</f>
        <v>81.7</v>
      </c>
      <c r="H22" s="2" t="s">
        <v>38</v>
      </c>
      <c r="I22" s="2"/>
      <c r="J22" s="2"/>
    </row>
    <row r="23" spans="1:10" x14ac:dyDescent="0.2">
      <c r="A23" s="2">
        <v>31</v>
      </c>
      <c r="B23" s="2" t="s">
        <v>8</v>
      </c>
      <c r="C23" s="2" t="s">
        <v>104</v>
      </c>
      <c r="D23" s="2" t="s">
        <v>129</v>
      </c>
      <c r="E23" s="2">
        <v>2015</v>
      </c>
      <c r="F23" s="2" t="s">
        <v>32</v>
      </c>
      <c r="G23" s="10">
        <f>(83+80+83+81)/4</f>
        <v>81.75</v>
      </c>
      <c r="H23" s="2" t="s">
        <v>38</v>
      </c>
      <c r="I23" s="2"/>
      <c r="J23" s="2"/>
    </row>
    <row r="24" spans="1:10" x14ac:dyDescent="0.2">
      <c r="A24" s="2">
        <v>17</v>
      </c>
      <c r="B24" s="2" t="s">
        <v>8</v>
      </c>
      <c r="C24" s="2" t="s">
        <v>111</v>
      </c>
      <c r="D24" s="2" t="s">
        <v>111</v>
      </c>
      <c r="E24" s="2">
        <v>2015</v>
      </c>
      <c r="F24" s="2" t="s">
        <v>20</v>
      </c>
      <c r="G24" s="10">
        <f>(82+83+81)/3</f>
        <v>82</v>
      </c>
      <c r="H24" s="2" t="s">
        <v>38</v>
      </c>
    </row>
    <row r="25" spans="1:10" x14ac:dyDescent="0.2">
      <c r="A25" s="2">
        <v>37</v>
      </c>
      <c r="B25" s="2" t="s">
        <v>8</v>
      </c>
      <c r="C25" s="2" t="s">
        <v>104</v>
      </c>
      <c r="D25" s="2" t="s">
        <v>104</v>
      </c>
      <c r="E25" s="2">
        <v>2015</v>
      </c>
      <c r="F25" s="2" t="s">
        <v>66</v>
      </c>
      <c r="G25" s="10">
        <f>(82+83+81)/3</f>
        <v>82</v>
      </c>
      <c r="H25" s="2" t="s">
        <v>38</v>
      </c>
    </row>
    <row r="26" spans="1:10" x14ac:dyDescent="0.2">
      <c r="A26" s="2">
        <v>43</v>
      </c>
      <c r="B26" s="2" t="s">
        <v>8</v>
      </c>
      <c r="C26" s="2" t="s">
        <v>130</v>
      </c>
      <c r="D26" s="2" t="s">
        <v>130</v>
      </c>
      <c r="E26" s="2">
        <v>2015</v>
      </c>
      <c r="F26" s="2" t="s">
        <v>17</v>
      </c>
      <c r="G26" s="10">
        <f>(86+78+83+82)/4</f>
        <v>82.25</v>
      </c>
      <c r="H26" s="2" t="s">
        <v>38</v>
      </c>
    </row>
    <row r="27" spans="1:10" x14ac:dyDescent="0.2">
      <c r="A27" s="2">
        <v>18</v>
      </c>
      <c r="B27" s="8" t="s">
        <v>59</v>
      </c>
      <c r="C27" s="8" t="s">
        <v>131</v>
      </c>
      <c r="D27" s="8" t="s">
        <v>132</v>
      </c>
      <c r="E27" s="8">
        <v>2015</v>
      </c>
      <c r="F27" s="8" t="s">
        <v>58</v>
      </c>
      <c r="G27" s="10">
        <f>(84+82+81)/3</f>
        <v>82.333333333333329</v>
      </c>
      <c r="H27" s="2" t="s">
        <v>38</v>
      </c>
    </row>
    <row r="28" spans="1:10" x14ac:dyDescent="0.2">
      <c r="A28" s="2">
        <v>19</v>
      </c>
      <c r="B28" s="2" t="s">
        <v>8</v>
      </c>
      <c r="C28" s="2" t="s">
        <v>133</v>
      </c>
      <c r="D28" s="2" t="s">
        <v>134</v>
      </c>
      <c r="E28" s="2">
        <v>2015</v>
      </c>
      <c r="F28" s="2" t="s">
        <v>58</v>
      </c>
      <c r="G28" s="10">
        <f>(81+85+81+83)/4</f>
        <v>82.5</v>
      </c>
      <c r="H28" s="2" t="s">
        <v>38</v>
      </c>
    </row>
    <row r="29" spans="1:10" x14ac:dyDescent="0.2">
      <c r="A29" s="2">
        <v>20</v>
      </c>
      <c r="B29" s="2" t="s">
        <v>8</v>
      </c>
      <c r="C29" s="2" t="s">
        <v>135</v>
      </c>
      <c r="D29" s="2" t="s">
        <v>136</v>
      </c>
      <c r="E29" s="2">
        <v>2015</v>
      </c>
      <c r="F29" s="2" t="s">
        <v>58</v>
      </c>
      <c r="G29" s="10">
        <f>(83+82+81+84)/4</f>
        <v>82.5</v>
      </c>
      <c r="H29" s="2" t="s">
        <v>38</v>
      </c>
    </row>
    <row r="30" spans="1:10" x14ac:dyDescent="0.2">
      <c r="A30" s="2">
        <v>38</v>
      </c>
      <c r="B30" s="2" t="s">
        <v>8</v>
      </c>
      <c r="C30" s="2" t="s">
        <v>104</v>
      </c>
      <c r="D30" s="2" t="s">
        <v>104</v>
      </c>
      <c r="E30" s="2">
        <v>2015</v>
      </c>
      <c r="F30" s="2" t="s">
        <v>137</v>
      </c>
      <c r="G30" s="10">
        <f>(83+82+83+82)/4</f>
        <v>82.5</v>
      </c>
      <c r="H30" s="2" t="s">
        <v>38</v>
      </c>
    </row>
    <row r="31" spans="1:10" x14ac:dyDescent="0.2">
      <c r="A31" s="2">
        <v>48</v>
      </c>
      <c r="B31" s="2"/>
      <c r="C31" s="2"/>
      <c r="D31" s="2" t="s">
        <v>138</v>
      </c>
      <c r="E31" s="2"/>
      <c r="F31" s="2" t="s">
        <v>139</v>
      </c>
      <c r="G31" s="10">
        <f>(83+83+80+85)/4</f>
        <v>82.75</v>
      </c>
      <c r="H31" s="2" t="s">
        <v>38</v>
      </c>
      <c r="I31" s="2"/>
      <c r="J31" s="2"/>
    </row>
    <row r="32" spans="1:10" x14ac:dyDescent="0.2">
      <c r="A32" s="2">
        <v>34</v>
      </c>
      <c r="B32" s="2" t="s">
        <v>8</v>
      </c>
      <c r="C32" s="2" t="s">
        <v>104</v>
      </c>
      <c r="D32" s="2" t="s">
        <v>140</v>
      </c>
      <c r="E32" s="2">
        <v>2015</v>
      </c>
      <c r="F32" s="2" t="s">
        <v>46</v>
      </c>
      <c r="G32" s="10">
        <f>(84+81+84)/3</f>
        <v>83</v>
      </c>
      <c r="H32" s="2" t="s">
        <v>38</v>
      </c>
      <c r="I32" s="2"/>
      <c r="J32" s="2"/>
    </row>
    <row r="33" spans="1:10" x14ac:dyDescent="0.2">
      <c r="A33" s="2">
        <v>46</v>
      </c>
      <c r="B33" s="2" t="s">
        <v>8</v>
      </c>
      <c r="C33" s="2" t="s">
        <v>141</v>
      </c>
      <c r="D33" s="2" t="s">
        <v>141</v>
      </c>
      <c r="E33" s="2">
        <v>2015</v>
      </c>
      <c r="F33" s="2" t="s">
        <v>142</v>
      </c>
      <c r="G33" s="10">
        <f>(81+82+83+86)/4</f>
        <v>83</v>
      </c>
      <c r="H33" s="2" t="s">
        <v>38</v>
      </c>
      <c r="I33" s="2"/>
      <c r="J33" s="2"/>
    </row>
    <row r="34" spans="1:10" x14ac:dyDescent="0.2">
      <c r="A34" s="2">
        <v>47</v>
      </c>
      <c r="B34" s="2" t="s">
        <v>8</v>
      </c>
      <c r="C34" s="2" t="s">
        <v>141</v>
      </c>
      <c r="D34" s="2" t="s">
        <v>143</v>
      </c>
      <c r="E34" s="2">
        <v>2015</v>
      </c>
      <c r="F34" s="2" t="s">
        <v>64</v>
      </c>
      <c r="G34" s="10">
        <f>(85+83+78+86)/4</f>
        <v>83</v>
      </c>
      <c r="H34" s="2" t="s">
        <v>38</v>
      </c>
      <c r="I34" s="2"/>
      <c r="J34" s="2"/>
    </row>
    <row r="35" spans="1:10" x14ac:dyDescent="0.2">
      <c r="A35" s="2">
        <v>25</v>
      </c>
      <c r="B35" s="2" t="s">
        <v>8</v>
      </c>
      <c r="C35" s="2" t="s">
        <v>111</v>
      </c>
      <c r="D35" s="2" t="s">
        <v>111</v>
      </c>
      <c r="E35" s="2">
        <v>2015</v>
      </c>
      <c r="F35" s="2" t="s">
        <v>71</v>
      </c>
      <c r="G35" s="10">
        <f>(88+83+80+82)/4</f>
        <v>83.25</v>
      </c>
      <c r="H35" s="2" t="s">
        <v>38</v>
      </c>
      <c r="I35" s="2"/>
      <c r="J35" s="2"/>
    </row>
    <row r="36" spans="1:10" x14ac:dyDescent="0.2">
      <c r="A36" s="2">
        <v>111</v>
      </c>
      <c r="B36" s="11" t="s">
        <v>160</v>
      </c>
      <c r="C36" s="11" t="s">
        <v>144</v>
      </c>
      <c r="D36" s="11" t="s">
        <v>145</v>
      </c>
      <c r="E36" s="11">
        <v>2013</v>
      </c>
      <c r="F36" s="11" t="s">
        <v>19</v>
      </c>
      <c r="G36" s="10">
        <f>(82+83+83+83+86)/5</f>
        <v>83.4</v>
      </c>
      <c r="H36" s="2" t="s">
        <v>38</v>
      </c>
      <c r="I36" s="2"/>
      <c r="J36" s="2"/>
    </row>
    <row r="37" spans="1:10" x14ac:dyDescent="0.2">
      <c r="A37" s="2">
        <v>112</v>
      </c>
      <c r="B37" s="11" t="s">
        <v>160</v>
      </c>
      <c r="C37" s="11" t="s">
        <v>13</v>
      </c>
      <c r="D37" s="11" t="s">
        <v>146</v>
      </c>
      <c r="E37" s="11">
        <v>2012</v>
      </c>
      <c r="F37" s="11" t="s">
        <v>19</v>
      </c>
      <c r="G37" s="10">
        <f>(82+84+83+83+85)/5</f>
        <v>83.4</v>
      </c>
      <c r="H37" s="2" t="s">
        <v>38</v>
      </c>
      <c r="I37" s="2"/>
      <c r="J37" s="2"/>
    </row>
    <row r="38" spans="1:10" x14ac:dyDescent="0.2">
      <c r="A38" s="2" t="s">
        <v>161</v>
      </c>
      <c r="B38" s="2" t="s">
        <v>8</v>
      </c>
      <c r="C38" s="2" t="s">
        <v>41</v>
      </c>
      <c r="D38" s="2" t="s">
        <v>41</v>
      </c>
      <c r="E38" s="2">
        <v>2015</v>
      </c>
      <c r="F38" s="2" t="s">
        <v>20</v>
      </c>
      <c r="G38" s="10">
        <f>(83+83+82+88)/4</f>
        <v>84</v>
      </c>
      <c r="H38" s="2" t="s">
        <v>38</v>
      </c>
      <c r="I38" s="2"/>
      <c r="J38" s="2"/>
    </row>
    <row r="39" spans="1:10" x14ac:dyDescent="0.2">
      <c r="A39" s="2">
        <v>109</v>
      </c>
      <c r="B39" s="11" t="s">
        <v>160</v>
      </c>
      <c r="C39" s="11" t="s">
        <v>13</v>
      </c>
      <c r="D39" s="11" t="s">
        <v>128</v>
      </c>
      <c r="E39" s="11">
        <v>2014</v>
      </c>
      <c r="F39" s="11" t="s">
        <v>26</v>
      </c>
      <c r="G39" s="10">
        <f>(86+86+81+82+87)/5</f>
        <v>84.4</v>
      </c>
      <c r="H39" s="2" t="s">
        <v>38</v>
      </c>
      <c r="I39" s="17"/>
      <c r="J39" s="2"/>
    </row>
    <row r="40" spans="1:10" x14ac:dyDescent="0.2">
      <c r="A40" s="2">
        <v>49</v>
      </c>
      <c r="B40" s="2" t="s">
        <v>8</v>
      </c>
      <c r="C40" s="2" t="s">
        <v>125</v>
      </c>
      <c r="D40" s="2" t="s">
        <v>147</v>
      </c>
      <c r="E40" s="2">
        <v>2015</v>
      </c>
      <c r="F40" s="2" t="s">
        <v>148</v>
      </c>
      <c r="G40" s="10">
        <f>(82+88+84+86)/4</f>
        <v>85</v>
      </c>
      <c r="H40" s="2" t="s">
        <v>38</v>
      </c>
    </row>
    <row r="41" spans="1:10" x14ac:dyDescent="0.2">
      <c r="A41" s="2">
        <v>100</v>
      </c>
      <c r="B41" s="2" t="s">
        <v>8</v>
      </c>
      <c r="C41" s="2" t="s">
        <v>144</v>
      </c>
      <c r="D41" s="2" t="s">
        <v>149</v>
      </c>
      <c r="E41" s="2">
        <v>2015</v>
      </c>
      <c r="F41" s="2" t="s">
        <v>34</v>
      </c>
      <c r="G41" s="10">
        <f>(85)/1</f>
        <v>85</v>
      </c>
      <c r="H41" s="2" t="s">
        <v>38</v>
      </c>
      <c r="I41" s="2"/>
      <c r="J41" s="2"/>
    </row>
    <row r="42" spans="1:10" x14ac:dyDescent="0.2">
      <c r="A42" s="2">
        <v>105</v>
      </c>
      <c r="B42" s="11" t="s">
        <v>160</v>
      </c>
      <c r="C42" s="11" t="s">
        <v>24</v>
      </c>
      <c r="D42" s="11" t="s">
        <v>150</v>
      </c>
      <c r="E42" s="11">
        <v>2015</v>
      </c>
      <c r="F42" s="11" t="s">
        <v>26</v>
      </c>
      <c r="G42" s="10">
        <f>(86+85+84)/3</f>
        <v>85</v>
      </c>
      <c r="H42" s="2" t="s">
        <v>38</v>
      </c>
      <c r="I42" s="2"/>
      <c r="J42" s="2"/>
    </row>
    <row r="43" spans="1:10" x14ac:dyDescent="0.2">
      <c r="A43" s="2">
        <v>22</v>
      </c>
      <c r="B43" s="2" t="s">
        <v>8</v>
      </c>
      <c r="C43" s="2" t="s">
        <v>111</v>
      </c>
      <c r="D43" s="2" t="s">
        <v>136</v>
      </c>
      <c r="E43" s="2">
        <v>2015</v>
      </c>
      <c r="F43" s="2" t="s">
        <v>142</v>
      </c>
      <c r="G43" s="10">
        <f>(86+86+81+88)/4</f>
        <v>85.25</v>
      </c>
      <c r="H43" s="2" t="s">
        <v>38</v>
      </c>
      <c r="I43" s="2"/>
      <c r="J43" s="2"/>
    </row>
    <row r="44" spans="1:10" x14ac:dyDescent="0.2">
      <c r="A44" s="2">
        <v>33</v>
      </c>
      <c r="B44" s="2" t="s">
        <v>8</v>
      </c>
      <c r="C44" s="2" t="s">
        <v>104</v>
      </c>
      <c r="D44" s="2" t="s">
        <v>151</v>
      </c>
      <c r="E44" s="2">
        <v>2015</v>
      </c>
      <c r="F44" s="2" t="s">
        <v>76</v>
      </c>
      <c r="G44" s="10">
        <f>(89+83+84+85)/4</f>
        <v>85.25</v>
      </c>
      <c r="H44" s="2" t="s">
        <v>38</v>
      </c>
      <c r="I44" s="2"/>
      <c r="J44" s="2"/>
    </row>
    <row r="45" spans="1:10" x14ac:dyDescent="0.2">
      <c r="A45" s="2">
        <v>107</v>
      </c>
      <c r="B45" s="11" t="s">
        <v>160</v>
      </c>
      <c r="C45" s="11" t="s">
        <v>152</v>
      </c>
      <c r="D45" s="11" t="s">
        <v>153</v>
      </c>
      <c r="E45" s="11">
        <v>2015</v>
      </c>
      <c r="F45" s="11" t="s">
        <v>154</v>
      </c>
      <c r="G45" s="10">
        <f>(86+87+89+84)/4</f>
        <v>86.5</v>
      </c>
      <c r="H45" s="2" t="s">
        <v>38</v>
      </c>
      <c r="I45" s="2"/>
      <c r="J45" s="2"/>
    </row>
    <row r="46" spans="1:10" x14ac:dyDescent="0.2">
      <c r="A46" s="2">
        <v>45</v>
      </c>
      <c r="B46" s="2" t="s">
        <v>8</v>
      </c>
      <c r="C46" s="2" t="s">
        <v>155</v>
      </c>
      <c r="D46" s="2" t="s">
        <v>155</v>
      </c>
      <c r="E46" s="2">
        <v>2015</v>
      </c>
      <c r="F46" s="2" t="s">
        <v>115</v>
      </c>
      <c r="G46" s="10">
        <f>(89+86+87.2+88)/4</f>
        <v>87.55</v>
      </c>
      <c r="H46" s="2" t="s">
        <v>73</v>
      </c>
      <c r="I46" s="2"/>
      <c r="J46" s="2"/>
    </row>
    <row r="47" spans="1:10" x14ac:dyDescent="0.2">
      <c r="A47" s="2">
        <v>103</v>
      </c>
      <c r="B47" s="11" t="s">
        <v>160</v>
      </c>
      <c r="C47" s="11" t="s">
        <v>13</v>
      </c>
      <c r="D47" s="11" t="s">
        <v>146</v>
      </c>
      <c r="E47" s="11">
        <v>2015</v>
      </c>
      <c r="F47" s="11" t="s">
        <v>95</v>
      </c>
      <c r="G47" s="10">
        <f>(87.5+88+88)/3</f>
        <v>87.833333333333329</v>
      </c>
      <c r="H47" s="2" t="s">
        <v>73</v>
      </c>
      <c r="I47" s="2"/>
      <c r="J47" s="2"/>
    </row>
    <row r="48" spans="1:10" x14ac:dyDescent="0.2">
      <c r="A48" s="2">
        <v>35</v>
      </c>
      <c r="B48" s="2" t="s">
        <v>8</v>
      </c>
      <c r="C48" s="2" t="s">
        <v>104</v>
      </c>
      <c r="D48" s="2" t="s">
        <v>104</v>
      </c>
      <c r="E48" s="2">
        <v>2015</v>
      </c>
      <c r="F48" s="2" t="s">
        <v>148</v>
      </c>
      <c r="G48" s="10">
        <f>(88+88+88)/3</f>
        <v>88</v>
      </c>
      <c r="H48" s="2" t="s">
        <v>73</v>
      </c>
      <c r="I48" s="2"/>
      <c r="J48" s="2"/>
    </row>
    <row r="49" spans="1:10" x14ac:dyDescent="0.2">
      <c r="A49" s="2">
        <v>108</v>
      </c>
      <c r="B49" s="11" t="s">
        <v>160</v>
      </c>
      <c r="C49" s="11" t="s">
        <v>97</v>
      </c>
      <c r="D49" s="11" t="s">
        <v>156</v>
      </c>
      <c r="E49" s="11">
        <v>2015</v>
      </c>
      <c r="F49" s="11" t="s">
        <v>154</v>
      </c>
      <c r="G49" s="10">
        <f>(89+89+89+89+91)/5</f>
        <v>89.4</v>
      </c>
      <c r="H49" s="2" t="s">
        <v>73</v>
      </c>
      <c r="I49" s="2"/>
      <c r="J49" s="2"/>
    </row>
    <row r="50" spans="1:10" x14ac:dyDescent="0.2">
      <c r="A50" s="2">
        <v>104</v>
      </c>
      <c r="B50" s="14" t="s">
        <v>160</v>
      </c>
      <c r="C50" s="2" t="s">
        <v>9</v>
      </c>
      <c r="D50" s="2" t="s">
        <v>157</v>
      </c>
      <c r="E50" s="2">
        <v>2015</v>
      </c>
      <c r="F50" s="2" t="s">
        <v>158</v>
      </c>
      <c r="G50" s="10">
        <f>(89+89+89+92)/4</f>
        <v>89.75</v>
      </c>
      <c r="H50" s="2" t="s">
        <v>73</v>
      </c>
      <c r="I50" s="2"/>
      <c r="J50" s="2"/>
    </row>
    <row r="51" spans="1:10" x14ac:dyDescent="0.2">
      <c r="I51" s="2"/>
      <c r="J51" s="2"/>
    </row>
  </sheetData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B9" sqref="B9"/>
    </sheetView>
  </sheetViews>
  <sheetFormatPr defaultColWidth="11.42578125" defaultRowHeight="14.25" x14ac:dyDescent="0.2"/>
  <cols>
    <col min="1" max="1" width="4.7109375" style="3" customWidth="1"/>
    <col min="2" max="2" width="30.7109375" style="3" customWidth="1"/>
    <col min="3" max="3" width="42" style="3" customWidth="1"/>
    <col min="4" max="4" width="25.85546875" style="3" customWidth="1"/>
    <col min="5" max="5" width="9.7109375" style="3" customWidth="1"/>
    <col min="6" max="6" width="31.42578125" style="3" customWidth="1"/>
    <col min="7" max="7" width="17.28515625" style="3" customWidth="1"/>
    <col min="8" max="8" width="18.85546875" style="3" customWidth="1"/>
    <col min="9" max="9" width="21" style="3" customWidth="1"/>
    <col min="10" max="16384" width="11.42578125" style="3"/>
  </cols>
  <sheetData>
    <row r="1" spans="1:10" ht="18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/>
      <c r="J1" s="2"/>
    </row>
    <row r="2" spans="1:10" x14ac:dyDescent="0.2">
      <c r="A2" s="2">
        <v>93</v>
      </c>
      <c r="B2" s="2" t="s">
        <v>8</v>
      </c>
      <c r="C2" s="2" t="s">
        <v>99</v>
      </c>
      <c r="D2" s="2" t="s">
        <v>162</v>
      </c>
      <c r="E2" s="2">
        <v>2015</v>
      </c>
      <c r="F2" s="2" t="s">
        <v>116</v>
      </c>
      <c r="G2" s="15">
        <f>(80+74+75+73+70)/5</f>
        <v>74.400000000000006</v>
      </c>
      <c r="H2" s="12" t="s">
        <v>96</v>
      </c>
      <c r="I2" s="2"/>
      <c r="J2" s="2"/>
    </row>
    <row r="3" spans="1:10" x14ac:dyDescent="0.2">
      <c r="A3" s="2">
        <v>94</v>
      </c>
      <c r="B3" s="2" t="s">
        <v>8</v>
      </c>
      <c r="C3" s="2" t="s">
        <v>99</v>
      </c>
      <c r="D3" s="2" t="s">
        <v>162</v>
      </c>
      <c r="E3" s="2">
        <v>2015</v>
      </c>
      <c r="F3" s="2" t="s">
        <v>127</v>
      </c>
      <c r="G3" s="10">
        <f>(77+76+77+77+76)/5</f>
        <v>76.599999999999994</v>
      </c>
      <c r="H3" s="12" t="s">
        <v>12</v>
      </c>
      <c r="I3" s="2"/>
      <c r="J3" s="2"/>
    </row>
    <row r="4" spans="1:10" x14ac:dyDescent="0.2">
      <c r="A4" s="2">
        <v>3</v>
      </c>
      <c r="B4" s="2" t="s">
        <v>163</v>
      </c>
      <c r="C4" s="2" t="s">
        <v>164</v>
      </c>
      <c r="D4" s="2" t="s">
        <v>165</v>
      </c>
      <c r="E4" s="2">
        <v>2015</v>
      </c>
      <c r="F4" s="2" t="s">
        <v>166</v>
      </c>
      <c r="G4" s="10">
        <f>(80+75+75+76+78)/5</f>
        <v>76.8</v>
      </c>
      <c r="H4" s="2" t="s">
        <v>12</v>
      </c>
      <c r="I4" s="2"/>
      <c r="J4" s="2"/>
    </row>
    <row r="5" spans="1:10" x14ac:dyDescent="0.2">
      <c r="A5" s="2">
        <v>2</v>
      </c>
      <c r="B5" s="2" t="s">
        <v>163</v>
      </c>
      <c r="C5" s="2" t="s">
        <v>167</v>
      </c>
      <c r="D5" s="2" t="s">
        <v>168</v>
      </c>
      <c r="E5" s="2">
        <v>2015</v>
      </c>
      <c r="F5" s="2" t="s">
        <v>169</v>
      </c>
      <c r="G5" s="10">
        <f>(80+76+75+76+78)/5</f>
        <v>77</v>
      </c>
      <c r="H5" s="2" t="s">
        <v>12</v>
      </c>
      <c r="I5" s="2"/>
      <c r="J5" s="2"/>
    </row>
    <row r="6" spans="1:10" x14ac:dyDescent="0.2">
      <c r="A6" s="2">
        <v>95</v>
      </c>
      <c r="B6" s="2" t="s">
        <v>8</v>
      </c>
      <c r="C6" s="2" t="s">
        <v>99</v>
      </c>
      <c r="D6" s="2" t="s">
        <v>162</v>
      </c>
      <c r="E6" s="2">
        <v>2015</v>
      </c>
      <c r="F6" s="2" t="s">
        <v>50</v>
      </c>
      <c r="G6" s="10">
        <f>(78+78+78+77+76)/5</f>
        <v>77.400000000000006</v>
      </c>
      <c r="H6" s="12" t="s">
        <v>12</v>
      </c>
      <c r="I6" s="2"/>
      <c r="J6" s="2"/>
    </row>
    <row r="7" spans="1:10" x14ac:dyDescent="0.2">
      <c r="A7" s="2">
        <v>85</v>
      </c>
      <c r="B7" s="2" t="s">
        <v>8</v>
      </c>
      <c r="C7" s="2" t="s">
        <v>170</v>
      </c>
      <c r="D7" s="2" t="s">
        <v>171</v>
      </c>
      <c r="E7" s="2">
        <v>2015</v>
      </c>
      <c r="F7" s="2" t="s">
        <v>172</v>
      </c>
      <c r="G7" s="2">
        <f>(78+79+78+77+77)/5</f>
        <v>77.8</v>
      </c>
      <c r="H7" s="2" t="s">
        <v>12</v>
      </c>
    </row>
    <row r="8" spans="1:10" x14ac:dyDescent="0.2">
      <c r="A8" s="2">
        <v>7</v>
      </c>
      <c r="B8" s="2" t="s">
        <v>163</v>
      </c>
      <c r="C8" s="2" t="s">
        <v>88</v>
      </c>
      <c r="D8" s="2" t="s">
        <v>173</v>
      </c>
      <c r="E8" s="2">
        <v>2015</v>
      </c>
      <c r="F8" s="2" t="s">
        <v>32</v>
      </c>
      <c r="G8" s="10">
        <f>(76+78+80+77+78)/5</f>
        <v>77.8</v>
      </c>
      <c r="H8" s="2" t="s">
        <v>12</v>
      </c>
      <c r="I8" s="2"/>
      <c r="J8" s="2"/>
    </row>
    <row r="9" spans="1:10" x14ac:dyDescent="0.2">
      <c r="A9" s="2">
        <v>90</v>
      </c>
      <c r="B9" s="4"/>
      <c r="C9" s="2" t="s">
        <v>174</v>
      </c>
      <c r="D9" s="2" t="s">
        <v>175</v>
      </c>
      <c r="E9" s="2">
        <v>2006</v>
      </c>
      <c r="F9" s="2" t="s">
        <v>28</v>
      </c>
      <c r="G9" s="12">
        <f>(76+80+77+82+76)/5</f>
        <v>78.2</v>
      </c>
      <c r="H9" s="12" t="s">
        <v>12</v>
      </c>
    </row>
    <row r="10" spans="1:10" x14ac:dyDescent="0.2">
      <c r="A10" s="2">
        <v>91</v>
      </c>
      <c r="B10" s="2" t="s">
        <v>8</v>
      </c>
      <c r="C10" s="2" t="s">
        <v>93</v>
      </c>
      <c r="D10" s="2" t="s">
        <v>176</v>
      </c>
      <c r="E10" s="2">
        <v>2015</v>
      </c>
      <c r="F10" s="2" t="s">
        <v>177</v>
      </c>
      <c r="G10" s="12">
        <f>(80+78+78+78+77)/5</f>
        <v>78.2</v>
      </c>
      <c r="H10" s="12" t="s">
        <v>12</v>
      </c>
    </row>
    <row r="11" spans="1:10" x14ac:dyDescent="0.2">
      <c r="A11" s="2">
        <v>8</v>
      </c>
      <c r="B11" s="2" t="s">
        <v>163</v>
      </c>
      <c r="C11" s="2" t="s">
        <v>178</v>
      </c>
      <c r="D11" s="2" t="s">
        <v>179</v>
      </c>
      <c r="E11" s="2">
        <v>2015</v>
      </c>
      <c r="F11" s="2" t="s">
        <v>115</v>
      </c>
      <c r="G11" s="10">
        <f>(78+82+76+80+76)/5</f>
        <v>78.400000000000006</v>
      </c>
      <c r="H11" s="2" t="s">
        <v>12</v>
      </c>
      <c r="I11" s="2"/>
      <c r="J11" s="2"/>
    </row>
    <row r="12" spans="1:10" x14ac:dyDescent="0.2">
      <c r="A12" s="2">
        <v>113</v>
      </c>
      <c r="B12" s="2" t="s">
        <v>180</v>
      </c>
      <c r="C12" s="2" t="s">
        <v>181</v>
      </c>
      <c r="D12" s="2" t="s">
        <v>182</v>
      </c>
      <c r="E12" s="2">
        <v>2011</v>
      </c>
      <c r="F12" s="2" t="s">
        <v>183</v>
      </c>
      <c r="G12" s="10">
        <f>(82+78+80+77+75)/5</f>
        <v>78.400000000000006</v>
      </c>
      <c r="H12" s="2" t="s">
        <v>12</v>
      </c>
      <c r="I12" s="2"/>
      <c r="J12" s="2"/>
    </row>
    <row r="13" spans="1:10" x14ac:dyDescent="0.2">
      <c r="A13" s="2">
        <v>89</v>
      </c>
      <c r="B13" s="2" t="s">
        <v>8</v>
      </c>
      <c r="C13" s="2" t="s">
        <v>174</v>
      </c>
      <c r="D13" s="2" t="s">
        <v>175</v>
      </c>
      <c r="E13" s="2">
        <v>2013</v>
      </c>
      <c r="F13" s="2" t="s">
        <v>95</v>
      </c>
      <c r="G13" s="12">
        <f>(78+79+82+77+77)/5</f>
        <v>78.599999999999994</v>
      </c>
      <c r="H13" s="12" t="s">
        <v>12</v>
      </c>
      <c r="I13" s="2"/>
      <c r="J13" s="2"/>
    </row>
    <row r="14" spans="1:10" x14ac:dyDescent="0.2">
      <c r="A14" s="2">
        <v>10</v>
      </c>
      <c r="B14" s="2" t="s">
        <v>163</v>
      </c>
      <c r="C14" s="2" t="s">
        <v>184</v>
      </c>
      <c r="D14" s="2" t="s">
        <v>185</v>
      </c>
      <c r="E14" s="2">
        <v>2015</v>
      </c>
      <c r="F14" s="2" t="s">
        <v>64</v>
      </c>
      <c r="G14" s="10">
        <f>(80+77+78+78+80)/5</f>
        <v>78.599999999999994</v>
      </c>
      <c r="H14" s="2" t="s">
        <v>12</v>
      </c>
      <c r="I14" s="2"/>
      <c r="J14" s="2"/>
    </row>
    <row r="15" spans="1:10" x14ac:dyDescent="0.2">
      <c r="A15" s="2">
        <v>6</v>
      </c>
      <c r="B15" s="2" t="s">
        <v>163</v>
      </c>
      <c r="C15" s="2" t="s">
        <v>53</v>
      </c>
      <c r="D15" s="2" t="s">
        <v>186</v>
      </c>
      <c r="E15" s="2">
        <v>2015</v>
      </c>
      <c r="F15" s="2" t="s">
        <v>187</v>
      </c>
      <c r="G15" s="10">
        <f>(80+80+79+79)/4</f>
        <v>79.5</v>
      </c>
      <c r="H15" s="2" t="s">
        <v>12</v>
      </c>
      <c r="I15" s="2"/>
      <c r="J15" s="2"/>
    </row>
    <row r="16" spans="1:10" x14ac:dyDescent="0.2">
      <c r="A16" s="2">
        <v>87</v>
      </c>
      <c r="B16" s="2" t="s">
        <v>8</v>
      </c>
      <c r="C16" s="2" t="s">
        <v>174</v>
      </c>
      <c r="D16" s="2" t="s">
        <v>188</v>
      </c>
      <c r="E16" s="2">
        <v>2015</v>
      </c>
      <c r="F16" s="2" t="s">
        <v>26</v>
      </c>
      <c r="G16" s="10">
        <f>(83+77+82+77)/4</f>
        <v>79.75</v>
      </c>
      <c r="H16" s="2" t="s">
        <v>12</v>
      </c>
      <c r="I16" s="2"/>
      <c r="J16" s="2"/>
    </row>
    <row r="17" spans="1:10" x14ac:dyDescent="0.2">
      <c r="A17" s="2">
        <v>16</v>
      </c>
      <c r="B17" s="2" t="s">
        <v>189</v>
      </c>
      <c r="C17" s="2"/>
      <c r="D17" s="2" t="s">
        <v>190</v>
      </c>
      <c r="E17" s="2">
        <v>2015</v>
      </c>
      <c r="F17" s="2" t="s">
        <v>46</v>
      </c>
      <c r="G17" s="10">
        <f>(82+78+78+83+78)/5</f>
        <v>79.8</v>
      </c>
      <c r="H17" s="2" t="s">
        <v>12</v>
      </c>
      <c r="I17" s="2"/>
      <c r="J17" s="2"/>
    </row>
    <row r="18" spans="1:10" x14ac:dyDescent="0.2">
      <c r="A18" s="2">
        <v>116</v>
      </c>
      <c r="B18" s="2" t="s">
        <v>180</v>
      </c>
      <c r="C18" s="2" t="s">
        <v>164</v>
      </c>
      <c r="D18" s="2" t="s">
        <v>191</v>
      </c>
      <c r="E18" s="2">
        <v>2014</v>
      </c>
      <c r="F18" s="2" t="s">
        <v>46</v>
      </c>
      <c r="G18" s="2">
        <f>(78+77+85+80+79)/5</f>
        <v>79.8</v>
      </c>
      <c r="H18" s="2" t="s">
        <v>12</v>
      </c>
      <c r="I18" s="2"/>
      <c r="J18" s="2"/>
    </row>
    <row r="19" spans="1:10" x14ac:dyDescent="0.2">
      <c r="A19" s="2">
        <v>92</v>
      </c>
      <c r="B19" s="13" t="s">
        <v>8</v>
      </c>
      <c r="C19" s="2" t="s">
        <v>93</v>
      </c>
      <c r="D19" s="2" t="s">
        <v>192</v>
      </c>
      <c r="E19" s="2">
        <v>2015</v>
      </c>
      <c r="F19" s="2" t="s">
        <v>19</v>
      </c>
      <c r="G19" s="15">
        <f>(80+82+79+81+80)/5</f>
        <v>80.400000000000006</v>
      </c>
      <c r="H19" s="12" t="s">
        <v>12</v>
      </c>
      <c r="I19" s="2"/>
      <c r="J19" s="2"/>
    </row>
    <row r="20" spans="1:10" x14ac:dyDescent="0.2">
      <c r="A20" s="2">
        <v>117</v>
      </c>
      <c r="B20" s="2" t="s">
        <v>180</v>
      </c>
      <c r="C20" s="2" t="s">
        <v>88</v>
      </c>
      <c r="D20" s="2" t="s">
        <v>193</v>
      </c>
      <c r="E20" s="2">
        <v>2014</v>
      </c>
      <c r="F20" s="2" t="s">
        <v>46</v>
      </c>
      <c r="G20" s="2">
        <f>(78+82+80+82)/4</f>
        <v>80.5</v>
      </c>
      <c r="H20" s="2" t="s">
        <v>12</v>
      </c>
      <c r="I20" s="2"/>
      <c r="J20" s="2"/>
    </row>
    <row r="21" spans="1:10" x14ac:dyDescent="0.2">
      <c r="A21" s="2">
        <v>86</v>
      </c>
      <c r="B21" s="4"/>
      <c r="C21" s="2" t="s">
        <v>194</v>
      </c>
      <c r="D21" s="2" t="s">
        <v>195</v>
      </c>
      <c r="E21" s="2">
        <v>2015</v>
      </c>
      <c r="F21" s="2" t="s">
        <v>28</v>
      </c>
      <c r="G21" s="2">
        <f>(80+80+80+88+76)/5</f>
        <v>80.8</v>
      </c>
      <c r="H21" s="2" t="s">
        <v>12</v>
      </c>
      <c r="I21" s="2"/>
      <c r="J21" s="2"/>
    </row>
    <row r="22" spans="1:10" x14ac:dyDescent="0.2">
      <c r="A22" s="2">
        <v>119</v>
      </c>
      <c r="B22" s="2" t="s">
        <v>180</v>
      </c>
      <c r="C22" s="2" t="s">
        <v>53</v>
      </c>
      <c r="D22" s="2" t="s">
        <v>53</v>
      </c>
      <c r="E22" s="2">
        <v>2013</v>
      </c>
      <c r="F22" s="2" t="s">
        <v>137</v>
      </c>
      <c r="G22" s="2">
        <f>(78+78+80+83+85)/5</f>
        <v>80.8</v>
      </c>
      <c r="H22" s="2" t="s">
        <v>12</v>
      </c>
      <c r="I22" s="2"/>
      <c r="J22" s="2"/>
    </row>
    <row r="23" spans="1:10" x14ac:dyDescent="0.2">
      <c r="A23" s="2" t="s">
        <v>196</v>
      </c>
      <c r="B23" s="13" t="s">
        <v>163</v>
      </c>
      <c r="C23" s="2" t="s">
        <v>164</v>
      </c>
      <c r="D23" s="2" t="s">
        <v>197</v>
      </c>
      <c r="E23" s="2">
        <v>2015</v>
      </c>
      <c r="F23" s="2" t="s">
        <v>19</v>
      </c>
      <c r="G23" s="10">
        <f>(82+82+82+78+81)/5</f>
        <v>81</v>
      </c>
      <c r="H23" s="2" t="s">
        <v>12</v>
      </c>
    </row>
    <row r="24" spans="1:10" x14ac:dyDescent="0.2">
      <c r="A24" s="2">
        <v>96</v>
      </c>
      <c r="B24" s="2" t="s">
        <v>8</v>
      </c>
      <c r="C24" s="2" t="s">
        <v>144</v>
      </c>
      <c r="D24" s="2" t="s">
        <v>198</v>
      </c>
      <c r="E24" s="2">
        <v>2015</v>
      </c>
      <c r="F24" s="2" t="s">
        <v>95</v>
      </c>
      <c r="G24" s="10">
        <f>(79+83+84+83+79)/5</f>
        <v>81.599999999999994</v>
      </c>
      <c r="H24" s="12" t="s">
        <v>38</v>
      </c>
      <c r="I24" s="2"/>
      <c r="J24" s="2"/>
    </row>
    <row r="25" spans="1:10" x14ac:dyDescent="0.2">
      <c r="A25" s="2">
        <v>98</v>
      </c>
      <c r="B25" s="2" t="s">
        <v>8</v>
      </c>
      <c r="C25" s="2" t="s">
        <v>199</v>
      </c>
      <c r="D25" s="2" t="s">
        <v>200</v>
      </c>
      <c r="E25" s="2">
        <v>2015</v>
      </c>
      <c r="F25" s="2" t="s">
        <v>154</v>
      </c>
      <c r="G25" s="10">
        <f>(82+82+86+80+79)/5</f>
        <v>81.8</v>
      </c>
      <c r="H25" s="12" t="s">
        <v>38</v>
      </c>
      <c r="I25" s="2"/>
      <c r="J25" s="2"/>
    </row>
    <row r="26" spans="1:10" x14ac:dyDescent="0.2">
      <c r="A26" s="2">
        <v>12</v>
      </c>
      <c r="B26" s="2" t="s">
        <v>163</v>
      </c>
      <c r="C26" s="2" t="s">
        <v>201</v>
      </c>
      <c r="D26" s="2" t="s">
        <v>202</v>
      </c>
      <c r="E26" s="2">
        <v>2015</v>
      </c>
      <c r="F26" s="2" t="s">
        <v>72</v>
      </c>
      <c r="G26" s="10">
        <f>(82+83+82+81+82)/5</f>
        <v>82</v>
      </c>
      <c r="H26" s="2" t="s">
        <v>38</v>
      </c>
      <c r="I26" s="2"/>
      <c r="J26" s="2"/>
    </row>
    <row r="27" spans="1:10" x14ac:dyDescent="0.2">
      <c r="A27" s="2">
        <v>115</v>
      </c>
      <c r="B27" s="2" t="s">
        <v>180</v>
      </c>
      <c r="C27" s="2" t="s">
        <v>114</v>
      </c>
      <c r="D27" s="2" t="s">
        <v>203</v>
      </c>
      <c r="E27" s="2">
        <v>2015</v>
      </c>
      <c r="F27" s="2" t="s">
        <v>204</v>
      </c>
      <c r="G27" s="2">
        <f>(78+80+82+80+90)/5</f>
        <v>82</v>
      </c>
      <c r="H27" s="2" t="s">
        <v>38</v>
      </c>
      <c r="I27" s="2"/>
      <c r="J27" s="2"/>
    </row>
    <row r="28" spans="1:10" x14ac:dyDescent="0.2">
      <c r="A28" s="2">
        <v>9</v>
      </c>
      <c r="B28" s="14" t="s">
        <v>163</v>
      </c>
      <c r="C28" s="2"/>
      <c r="D28" s="2" t="s">
        <v>205</v>
      </c>
      <c r="E28" s="2">
        <v>2015</v>
      </c>
      <c r="F28" s="2" t="s">
        <v>26</v>
      </c>
      <c r="G28" s="10">
        <f>(82+83+83+82+84)/5</f>
        <v>82.8</v>
      </c>
      <c r="H28" s="2" t="s">
        <v>38</v>
      </c>
    </row>
    <row r="29" spans="1:10" x14ac:dyDescent="0.2">
      <c r="A29" s="2">
        <v>15</v>
      </c>
      <c r="B29" s="2" t="s">
        <v>206</v>
      </c>
      <c r="C29" s="2"/>
      <c r="D29" s="2" t="s">
        <v>207</v>
      </c>
      <c r="E29" s="2">
        <v>2015</v>
      </c>
      <c r="F29" s="2" t="s">
        <v>46</v>
      </c>
      <c r="G29" s="10">
        <f>(79+84+82+82+87)/5</f>
        <v>82.8</v>
      </c>
      <c r="H29" s="2" t="s">
        <v>38</v>
      </c>
      <c r="I29" s="2"/>
      <c r="J29" s="2"/>
    </row>
    <row r="30" spans="1:10" x14ac:dyDescent="0.2">
      <c r="A30" s="2">
        <v>4</v>
      </c>
      <c r="B30" s="2" t="s">
        <v>8</v>
      </c>
      <c r="C30" s="2" t="s">
        <v>53</v>
      </c>
      <c r="D30" s="2" t="s">
        <v>208</v>
      </c>
      <c r="E30" s="2">
        <v>2015</v>
      </c>
      <c r="F30" s="2" t="s">
        <v>83</v>
      </c>
      <c r="G30" s="10">
        <f>(87+78+82+86+82)/5</f>
        <v>83</v>
      </c>
      <c r="H30" s="2" t="s">
        <v>38</v>
      </c>
      <c r="I30" s="2"/>
      <c r="J30" s="2"/>
    </row>
    <row r="31" spans="1:10" x14ac:dyDescent="0.2">
      <c r="A31" s="2">
        <v>99</v>
      </c>
      <c r="B31" s="2" t="s">
        <v>8</v>
      </c>
      <c r="C31" s="2" t="s">
        <v>199</v>
      </c>
      <c r="D31" s="2" t="s">
        <v>209</v>
      </c>
      <c r="E31" s="2">
        <v>2015</v>
      </c>
      <c r="F31" s="2" t="s">
        <v>50</v>
      </c>
      <c r="G31" s="10">
        <f>(83+82+86+82+84)/5</f>
        <v>83.4</v>
      </c>
      <c r="H31" s="12" t="s">
        <v>38</v>
      </c>
      <c r="I31" s="2"/>
      <c r="J31" s="2"/>
    </row>
    <row r="32" spans="1:10" x14ac:dyDescent="0.2">
      <c r="A32" s="2">
        <v>1</v>
      </c>
      <c r="B32" s="7"/>
      <c r="C32" s="2" t="s">
        <v>53</v>
      </c>
      <c r="D32" s="2" t="s">
        <v>210</v>
      </c>
      <c r="E32" s="2">
        <v>2015</v>
      </c>
      <c r="F32" s="2" t="s">
        <v>43</v>
      </c>
      <c r="G32" s="10">
        <f>(84+81+84+85+83)/5</f>
        <v>83.4</v>
      </c>
      <c r="H32" s="2" t="s">
        <v>38</v>
      </c>
      <c r="I32" s="2"/>
      <c r="J32" s="2"/>
    </row>
    <row r="33" spans="1:10" x14ac:dyDescent="0.2">
      <c r="A33" s="2">
        <v>14</v>
      </c>
      <c r="B33" s="2" t="s">
        <v>163</v>
      </c>
      <c r="C33" s="2" t="s">
        <v>88</v>
      </c>
      <c r="D33" s="2" t="s">
        <v>211</v>
      </c>
      <c r="E33" s="2">
        <v>2015</v>
      </c>
      <c r="F33" s="2" t="s">
        <v>66</v>
      </c>
      <c r="G33" s="10">
        <f>(82+82+83+84+87)/5</f>
        <v>83.6</v>
      </c>
      <c r="H33" s="2" t="s">
        <v>38</v>
      </c>
      <c r="I33" s="2"/>
      <c r="J33" s="2"/>
    </row>
    <row r="34" spans="1:10" x14ac:dyDescent="0.2">
      <c r="A34" s="2">
        <v>123</v>
      </c>
      <c r="B34" s="2" t="s">
        <v>180</v>
      </c>
      <c r="C34" s="2" t="s">
        <v>212</v>
      </c>
      <c r="D34" s="2" t="s">
        <v>213</v>
      </c>
      <c r="E34" s="2">
        <v>2013</v>
      </c>
      <c r="F34" s="2" t="s">
        <v>76</v>
      </c>
      <c r="G34" s="2">
        <f>(83+84+84+80+87)/5</f>
        <v>83.6</v>
      </c>
      <c r="H34" s="2" t="s">
        <v>38</v>
      </c>
      <c r="I34" s="2"/>
      <c r="J34" s="2"/>
    </row>
    <row r="35" spans="1:10" x14ac:dyDescent="0.2">
      <c r="A35" s="2">
        <v>118</v>
      </c>
      <c r="B35" s="2" t="s">
        <v>180</v>
      </c>
      <c r="C35" s="2" t="s">
        <v>178</v>
      </c>
      <c r="D35" s="2" t="s">
        <v>178</v>
      </c>
      <c r="E35" s="2">
        <v>2015</v>
      </c>
      <c r="F35" s="2" t="s">
        <v>20</v>
      </c>
      <c r="G35" s="2">
        <f>(82+88+84+85+81)/5</f>
        <v>84</v>
      </c>
      <c r="H35" s="2" t="s">
        <v>38</v>
      </c>
      <c r="I35" s="2"/>
      <c r="J35" s="2"/>
    </row>
    <row r="36" spans="1:10" x14ac:dyDescent="0.2">
      <c r="A36" s="2">
        <v>120</v>
      </c>
      <c r="B36" s="2" t="s">
        <v>180</v>
      </c>
      <c r="C36" s="2" t="s">
        <v>88</v>
      </c>
      <c r="D36" s="2" t="s">
        <v>214</v>
      </c>
      <c r="E36" s="2">
        <v>2013</v>
      </c>
      <c r="F36" s="2" t="s">
        <v>137</v>
      </c>
      <c r="G36" s="2">
        <f>(88+86+82+82+82)/5</f>
        <v>84</v>
      </c>
      <c r="H36" s="2" t="s">
        <v>38</v>
      </c>
      <c r="I36" s="2"/>
      <c r="J36" s="2"/>
    </row>
    <row r="37" spans="1:10" x14ac:dyDescent="0.2">
      <c r="A37" s="2">
        <v>11</v>
      </c>
      <c r="B37" s="2" t="s">
        <v>163</v>
      </c>
      <c r="C37" s="2" t="s">
        <v>53</v>
      </c>
      <c r="D37" s="2" t="s">
        <v>53</v>
      </c>
      <c r="E37" s="2">
        <v>2015</v>
      </c>
      <c r="F37" s="2" t="s">
        <v>20</v>
      </c>
      <c r="G37" s="10">
        <f>(84+83+88+85+88)/5</f>
        <v>85.6</v>
      </c>
      <c r="H37" s="2" t="s">
        <v>38</v>
      </c>
      <c r="I37" s="2"/>
      <c r="J37" s="2"/>
    </row>
    <row r="38" spans="1:10" x14ac:dyDescent="0.2">
      <c r="A38" s="2">
        <v>125</v>
      </c>
      <c r="B38" s="13" t="s">
        <v>180</v>
      </c>
      <c r="C38" s="2" t="s">
        <v>178</v>
      </c>
      <c r="D38" s="2" t="s">
        <v>126</v>
      </c>
      <c r="E38" s="2">
        <v>2012</v>
      </c>
      <c r="F38" s="2" t="s">
        <v>127</v>
      </c>
      <c r="G38" s="2">
        <f>(88+88+83+86+86)/5</f>
        <v>86.2</v>
      </c>
      <c r="H38" s="2" t="s">
        <v>38</v>
      </c>
      <c r="I38" s="2"/>
      <c r="J38" s="2"/>
    </row>
    <row r="39" spans="1:10" x14ac:dyDescent="0.2">
      <c r="A39" s="2">
        <v>13</v>
      </c>
      <c r="B39" s="2" t="s">
        <v>163</v>
      </c>
      <c r="C39" s="2" t="s">
        <v>215</v>
      </c>
      <c r="D39" s="2" t="s">
        <v>216</v>
      </c>
      <c r="E39" s="2">
        <v>2015</v>
      </c>
      <c r="F39" s="2" t="s">
        <v>85</v>
      </c>
      <c r="G39" s="10">
        <f>(88+88+88+81)/4</f>
        <v>86.25</v>
      </c>
      <c r="H39" s="2" t="s">
        <v>38</v>
      </c>
      <c r="I39" s="2"/>
      <c r="J39" s="2"/>
    </row>
    <row r="40" spans="1:10" x14ac:dyDescent="0.2">
      <c r="A40" s="2">
        <v>88</v>
      </c>
      <c r="B40" s="2" t="s">
        <v>8</v>
      </c>
      <c r="C40" s="2" t="s">
        <v>174</v>
      </c>
      <c r="D40" s="2" t="s">
        <v>188</v>
      </c>
      <c r="E40" s="2">
        <v>2014</v>
      </c>
      <c r="F40" s="2" t="s">
        <v>26</v>
      </c>
      <c r="G40" s="2">
        <f>(87+88+82+88+86+88)/6</f>
        <v>86.5</v>
      </c>
      <c r="H40" s="2" t="s">
        <v>38</v>
      </c>
    </row>
    <row r="41" spans="1:10" x14ac:dyDescent="0.2">
      <c r="A41" s="2">
        <v>5</v>
      </c>
      <c r="B41" s="2" t="s">
        <v>163</v>
      </c>
      <c r="C41" s="2" t="s">
        <v>178</v>
      </c>
      <c r="D41" s="2" t="s">
        <v>217</v>
      </c>
      <c r="E41" s="2">
        <v>2015</v>
      </c>
      <c r="F41" s="2" t="s">
        <v>76</v>
      </c>
      <c r="G41" s="10">
        <f>(88+88+88+85+88)/5</f>
        <v>87.4</v>
      </c>
      <c r="H41" s="2" t="s">
        <v>73</v>
      </c>
      <c r="I41" s="2"/>
      <c r="J41" s="2"/>
    </row>
    <row r="42" spans="1:10" x14ac:dyDescent="0.2">
      <c r="A42" s="2">
        <v>121</v>
      </c>
      <c r="B42" s="2" t="s">
        <v>180</v>
      </c>
      <c r="C42" s="2" t="s">
        <v>218</v>
      </c>
      <c r="D42" s="2" t="s">
        <v>219</v>
      </c>
      <c r="E42" s="2">
        <v>2012</v>
      </c>
      <c r="F42" s="2" t="s">
        <v>58</v>
      </c>
      <c r="G42" s="2">
        <f>(87+88+88+87+87)/5</f>
        <v>87.4</v>
      </c>
      <c r="H42" s="2" t="s">
        <v>73</v>
      </c>
      <c r="I42" s="2"/>
      <c r="J42" s="2"/>
    </row>
    <row r="43" spans="1:10" x14ac:dyDescent="0.2">
      <c r="A43" s="2">
        <v>126</v>
      </c>
      <c r="B43" s="13" t="s">
        <v>180</v>
      </c>
      <c r="C43" s="2" t="s">
        <v>88</v>
      </c>
      <c r="D43" s="2" t="s">
        <v>220</v>
      </c>
      <c r="E43" s="2">
        <v>2011</v>
      </c>
      <c r="F43" s="2" t="s">
        <v>127</v>
      </c>
      <c r="G43" s="2">
        <f>(88+88+88)/3</f>
        <v>88</v>
      </c>
      <c r="H43" s="2" t="s">
        <v>73</v>
      </c>
      <c r="I43" s="2"/>
      <c r="J43" s="2"/>
    </row>
    <row r="44" spans="1:10" x14ac:dyDescent="0.2">
      <c r="A44" s="2">
        <v>114</v>
      </c>
      <c r="B44" s="2" t="s">
        <v>180</v>
      </c>
      <c r="C44" s="2" t="s">
        <v>88</v>
      </c>
      <c r="D44" s="2" t="s">
        <v>203</v>
      </c>
      <c r="E44" s="2">
        <v>2015</v>
      </c>
      <c r="F44" s="2" t="s">
        <v>204</v>
      </c>
      <c r="G44" s="10">
        <f>(88+88+88+88+90)/5</f>
        <v>88.4</v>
      </c>
      <c r="H44" s="2" t="s">
        <v>73</v>
      </c>
      <c r="I44" s="2"/>
      <c r="J44" s="2"/>
    </row>
    <row r="45" spans="1:10" x14ac:dyDescent="0.2">
      <c r="A45" s="2">
        <v>122</v>
      </c>
      <c r="B45" s="2" t="s">
        <v>180</v>
      </c>
      <c r="C45" s="2" t="s">
        <v>181</v>
      </c>
      <c r="D45" s="2" t="s">
        <v>221</v>
      </c>
      <c r="E45" s="2">
        <v>2011</v>
      </c>
      <c r="F45" s="2" t="s">
        <v>222</v>
      </c>
      <c r="G45" s="2">
        <f>(88+89+88+91+90)/5</f>
        <v>89.2</v>
      </c>
      <c r="H45" s="2" t="s">
        <v>73</v>
      </c>
      <c r="I45" s="2"/>
      <c r="J45" s="2"/>
    </row>
    <row r="46" spans="1:10" x14ac:dyDescent="0.2">
      <c r="A46" s="2">
        <v>124</v>
      </c>
      <c r="B46" s="2" t="s">
        <v>180</v>
      </c>
      <c r="C46" s="2" t="s">
        <v>223</v>
      </c>
      <c r="D46" s="2" t="s">
        <v>224</v>
      </c>
      <c r="E46" s="2">
        <v>2012</v>
      </c>
      <c r="F46" s="2" t="s">
        <v>58</v>
      </c>
      <c r="G46" s="2">
        <f>(76+77+76+79+76+78)/5</f>
        <v>92.4</v>
      </c>
      <c r="H46" s="2" t="s">
        <v>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10" sqref="A10"/>
    </sheetView>
  </sheetViews>
  <sheetFormatPr defaultRowHeight="15" x14ac:dyDescent="0.25"/>
  <cols>
    <col min="1" max="1" width="19.7109375" customWidth="1"/>
  </cols>
  <sheetData>
    <row r="1" spans="1:3" x14ac:dyDescent="0.25">
      <c r="A1" s="2" t="s">
        <v>225</v>
      </c>
      <c r="B1">
        <v>1</v>
      </c>
      <c r="C1">
        <v>44</v>
      </c>
    </row>
    <row r="2" spans="1:3" x14ac:dyDescent="0.25">
      <c r="A2" s="2" t="s">
        <v>226</v>
      </c>
      <c r="B2">
        <v>21</v>
      </c>
      <c r="C2">
        <v>49</v>
      </c>
    </row>
    <row r="3" spans="1:3" x14ac:dyDescent="0.25">
      <c r="A3" s="2" t="s">
        <v>227</v>
      </c>
      <c r="B3">
        <f>46+17</f>
        <v>63</v>
      </c>
      <c r="C3">
        <v>45</v>
      </c>
    </row>
    <row r="4" spans="1:3" x14ac:dyDescent="0.25">
      <c r="A4" s="2" t="s">
        <v>228</v>
      </c>
      <c r="B4">
        <v>44</v>
      </c>
      <c r="C4">
        <f>SUM(C1:C3)</f>
        <v>138</v>
      </c>
    </row>
    <row r="5" spans="1:3" x14ac:dyDescent="0.25">
      <c r="A5" s="2" t="s">
        <v>229</v>
      </c>
      <c r="B5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Összesített</vt:lpstr>
      <vt:lpstr>I. bizottság</vt:lpstr>
      <vt:lpstr>II. bizottság</vt:lpstr>
      <vt:lpstr>III. bizottság</vt:lpstr>
      <vt:lpstr>Kategóriák_össz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2016-06-13T08:39:56Z</dcterms:modified>
</cp:coreProperties>
</file>